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L:\ПЭО\Муниципальные программы\МП по Дорогам 15-30\!!!!!!!внесение изменений 2025-2027\"/>
    </mc:Choice>
  </mc:AlternateContent>
  <bookViews>
    <workbookView xWindow="0" yWindow="0" windowWidth="28800" windowHeight="12315"/>
  </bookViews>
  <sheets>
    <sheet name="Лист1" sheetId="1" r:id="rId1"/>
  </sheets>
  <definedNames>
    <definedName name="_xlnm._FilterDatabase" localSheetId="0" hidden="1">Лист1!$A$9:$W$379</definedName>
    <definedName name="_xlnm.Print_Titles" localSheetId="0">Лист1!$9:$9</definedName>
    <definedName name="_xlnm.Print_Area" localSheetId="0">Лист1!$B$2:$U$377</definedName>
  </definedNames>
  <calcPr calcId="152511"/>
</workbook>
</file>

<file path=xl/calcChain.xml><?xml version="1.0" encoding="utf-8"?>
<calcChain xmlns="http://schemas.openxmlformats.org/spreadsheetml/2006/main">
  <c r="T364" i="1" l="1"/>
  <c r="T363" i="1"/>
  <c r="T362" i="1"/>
  <c r="T361" i="1"/>
  <c r="V345" i="1"/>
  <c r="V341" i="1"/>
  <c r="V147" i="1"/>
  <c r="V333" i="1"/>
  <c r="V331" i="1"/>
  <c r="V323" i="1"/>
  <c r="S346" i="1"/>
  <c r="S345" i="1"/>
  <c r="S342" i="1"/>
  <c r="S341" i="1"/>
  <c r="S333" i="1"/>
  <c r="S334" i="1"/>
  <c r="S332" i="1"/>
  <c r="S331" i="1"/>
  <c r="R314" i="1"/>
  <c r="R313" i="1"/>
  <c r="S324" i="1"/>
  <c r="S323" i="1"/>
  <c r="I377" i="1" l="1"/>
  <c r="M377" i="1" l="1"/>
  <c r="N377" i="1" l="1"/>
  <c r="N388" i="1" l="1"/>
  <c r="N386" i="1" l="1"/>
  <c r="S377" i="1" l="1"/>
  <c r="S381" i="1" s="1"/>
  <c r="N381" i="1"/>
  <c r="M381" i="1"/>
  <c r="L377" i="1"/>
  <c r="L381" i="1" s="1"/>
  <c r="I381" i="1"/>
  <c r="U375" i="1"/>
  <c r="W375" i="1" s="1"/>
  <c r="U376" i="1"/>
  <c r="W376" i="1" s="1"/>
  <c r="E377" i="1"/>
  <c r="J377" i="1"/>
  <c r="J381" i="1" s="1"/>
  <c r="F377" i="1"/>
  <c r="F381" i="1" s="1"/>
  <c r="G377" i="1"/>
  <c r="G381" i="1" s="1"/>
  <c r="H377" i="1"/>
  <c r="H381" i="1" s="1"/>
  <c r="K377" i="1"/>
  <c r="K381" i="1" s="1"/>
  <c r="O377" i="1"/>
  <c r="O381" i="1" s="1"/>
  <c r="P377" i="1"/>
  <c r="P381" i="1" s="1"/>
  <c r="Q377" i="1"/>
  <c r="Q381" i="1" s="1"/>
  <c r="R377" i="1"/>
  <c r="R381" i="1" s="1"/>
  <c r="T377" i="1"/>
  <c r="T381" i="1" s="1"/>
  <c r="U365" i="1"/>
  <c r="W365" i="1" s="1"/>
  <c r="U367" i="1"/>
  <c r="W367" i="1" s="1"/>
  <c r="U369" i="1"/>
  <c r="W369" i="1" s="1"/>
  <c r="U371" i="1"/>
  <c r="W371" i="1" s="1"/>
  <c r="U373" i="1"/>
  <c r="W373" i="1" s="1"/>
  <c r="U363" i="1"/>
  <c r="W363" i="1" s="1"/>
  <c r="U351" i="1"/>
  <c r="W351" i="1" s="1"/>
  <c r="U353" i="1"/>
  <c r="W353" i="1" s="1"/>
  <c r="U355" i="1"/>
  <c r="W355" i="1" s="1"/>
  <c r="U357" i="1"/>
  <c r="W357" i="1" s="1"/>
  <c r="U359" i="1"/>
  <c r="W359" i="1" s="1"/>
  <c r="U361" i="1"/>
  <c r="W361" i="1" s="1"/>
  <c r="U337" i="1"/>
  <c r="W337" i="1" s="1"/>
  <c r="U339" i="1"/>
  <c r="W339" i="1" s="1"/>
  <c r="U341" i="1"/>
  <c r="W341" i="1" s="1"/>
  <c r="U343" i="1"/>
  <c r="W343" i="1" s="1"/>
  <c r="U345" i="1"/>
  <c r="W345" i="1" s="1"/>
  <c r="U347" i="1"/>
  <c r="W347" i="1" s="1"/>
  <c r="U349" i="1"/>
  <c r="W349" i="1" s="1"/>
  <c r="U313" i="1"/>
  <c r="W313" i="1" s="1"/>
  <c r="U315" i="1"/>
  <c r="W315" i="1" s="1"/>
  <c r="U317" i="1"/>
  <c r="W317" i="1" s="1"/>
  <c r="U319" i="1"/>
  <c r="W319" i="1" s="1"/>
  <c r="U321" i="1"/>
  <c r="W321" i="1" s="1"/>
  <c r="U323" i="1"/>
  <c r="W323" i="1" s="1"/>
  <c r="U325" i="1"/>
  <c r="W325" i="1" s="1"/>
  <c r="U327" i="1"/>
  <c r="W327" i="1" s="1"/>
  <c r="U329" i="1"/>
  <c r="W329" i="1" s="1"/>
  <c r="U331" i="1"/>
  <c r="W331" i="1" s="1"/>
  <c r="U333" i="1"/>
  <c r="W333" i="1" s="1"/>
  <c r="U335" i="1"/>
  <c r="W335" i="1" s="1"/>
  <c r="U291" i="1"/>
  <c r="W291" i="1" s="1"/>
  <c r="U293" i="1"/>
  <c r="W293" i="1" s="1"/>
  <c r="U295" i="1"/>
  <c r="W295" i="1" s="1"/>
  <c r="U297" i="1"/>
  <c r="W297" i="1" s="1"/>
  <c r="U299" i="1"/>
  <c r="W299" i="1" s="1"/>
  <c r="U301" i="1"/>
  <c r="W301" i="1" s="1"/>
  <c r="U303" i="1"/>
  <c r="W303" i="1" s="1"/>
  <c r="U305" i="1"/>
  <c r="W305" i="1" s="1"/>
  <c r="U307" i="1"/>
  <c r="W307" i="1" s="1"/>
  <c r="U309" i="1"/>
  <c r="W309" i="1" s="1"/>
  <c r="U311" i="1"/>
  <c r="W311" i="1" s="1"/>
  <c r="U275" i="1"/>
  <c r="W275" i="1" s="1"/>
  <c r="U277" i="1"/>
  <c r="W277" i="1" s="1"/>
  <c r="U279" i="1"/>
  <c r="W279" i="1" s="1"/>
  <c r="U281" i="1"/>
  <c r="W281" i="1" s="1"/>
  <c r="U283" i="1"/>
  <c r="W283" i="1" s="1"/>
  <c r="U285" i="1"/>
  <c r="W285" i="1" s="1"/>
  <c r="U287" i="1"/>
  <c r="W287" i="1" s="1"/>
  <c r="U289" i="1"/>
  <c r="W289" i="1" s="1"/>
  <c r="U263" i="1"/>
  <c r="W263" i="1" s="1"/>
  <c r="U265" i="1"/>
  <c r="W265" i="1" s="1"/>
  <c r="U267" i="1"/>
  <c r="W267" i="1" s="1"/>
  <c r="U269" i="1"/>
  <c r="W269" i="1" s="1"/>
  <c r="U271" i="1"/>
  <c r="W271" i="1" s="1"/>
  <c r="U273" i="1"/>
  <c r="W273" i="1" s="1"/>
  <c r="U253" i="1"/>
  <c r="W253" i="1" s="1"/>
  <c r="U255" i="1"/>
  <c r="W255" i="1" s="1"/>
  <c r="U257" i="1"/>
  <c r="W257" i="1" s="1"/>
  <c r="U259" i="1"/>
  <c r="W259" i="1" s="1"/>
  <c r="U261" i="1"/>
  <c r="W261" i="1" s="1"/>
  <c r="U239" i="1"/>
  <c r="W239" i="1" s="1"/>
  <c r="U241" i="1"/>
  <c r="W241" i="1" s="1"/>
  <c r="U243" i="1"/>
  <c r="W243" i="1" s="1"/>
  <c r="U245" i="1"/>
  <c r="W245" i="1" s="1"/>
  <c r="U247" i="1"/>
  <c r="W247" i="1" s="1"/>
  <c r="U249" i="1"/>
  <c r="W249" i="1" s="1"/>
  <c r="U251" i="1"/>
  <c r="W251" i="1" s="1"/>
  <c r="U225" i="1"/>
  <c r="W225" i="1" s="1"/>
  <c r="U227" i="1"/>
  <c r="W227" i="1" s="1"/>
  <c r="U229" i="1"/>
  <c r="W229" i="1" s="1"/>
  <c r="U231" i="1"/>
  <c r="W231" i="1" s="1"/>
  <c r="U233" i="1"/>
  <c r="W233" i="1" s="1"/>
  <c r="U235" i="1"/>
  <c r="W235" i="1" s="1"/>
  <c r="U237" i="1"/>
  <c r="W237" i="1" s="1"/>
  <c r="U211" i="1"/>
  <c r="W211" i="1" s="1"/>
  <c r="U213" i="1"/>
  <c r="W213" i="1" s="1"/>
  <c r="U215" i="1"/>
  <c r="W215" i="1" s="1"/>
  <c r="U217" i="1"/>
  <c r="W217" i="1" s="1"/>
  <c r="U219" i="1"/>
  <c r="W219" i="1" s="1"/>
  <c r="U221" i="1"/>
  <c r="W221" i="1" s="1"/>
  <c r="U223" i="1"/>
  <c r="W223" i="1" s="1"/>
  <c r="U199" i="1"/>
  <c r="W199" i="1" s="1"/>
  <c r="U201" i="1"/>
  <c r="W201" i="1" s="1"/>
  <c r="U203" i="1"/>
  <c r="W203" i="1" s="1"/>
  <c r="U205" i="1"/>
  <c r="W205" i="1" s="1"/>
  <c r="U207" i="1"/>
  <c r="W207" i="1" s="1"/>
  <c r="U209" i="1"/>
  <c r="W209" i="1" s="1"/>
  <c r="U187" i="1"/>
  <c r="W187" i="1" s="1"/>
  <c r="U189" i="1"/>
  <c r="W189" i="1" s="1"/>
  <c r="U191" i="1"/>
  <c r="W191" i="1" s="1"/>
  <c r="U193" i="1"/>
  <c r="W193" i="1" s="1"/>
  <c r="U195" i="1"/>
  <c r="W195" i="1" s="1"/>
  <c r="U197" i="1"/>
  <c r="W197" i="1" s="1"/>
  <c r="U173" i="1"/>
  <c r="W173" i="1" s="1"/>
  <c r="U175" i="1"/>
  <c r="W175" i="1" s="1"/>
  <c r="U177" i="1"/>
  <c r="W177" i="1" s="1"/>
  <c r="U179" i="1"/>
  <c r="W179" i="1" s="1"/>
  <c r="U181" i="1"/>
  <c r="W181" i="1" s="1"/>
  <c r="U183" i="1"/>
  <c r="W183" i="1" s="1"/>
  <c r="U185" i="1"/>
  <c r="W185" i="1" s="1"/>
  <c r="U165" i="1"/>
  <c r="W165" i="1" s="1"/>
  <c r="U167" i="1"/>
  <c r="W167" i="1" s="1"/>
  <c r="U169" i="1"/>
  <c r="W169" i="1" s="1"/>
  <c r="U171" i="1"/>
  <c r="W171" i="1" s="1"/>
  <c r="U155" i="1"/>
  <c r="W155" i="1" s="1"/>
  <c r="U157" i="1"/>
  <c r="W157" i="1" s="1"/>
  <c r="U159" i="1"/>
  <c r="W159" i="1" s="1"/>
  <c r="U161" i="1"/>
  <c r="W161" i="1" s="1"/>
  <c r="U163" i="1"/>
  <c r="W163" i="1" s="1"/>
  <c r="U153" i="1"/>
  <c r="W153" i="1" s="1"/>
  <c r="U152" i="1"/>
  <c r="W152" i="1" s="1"/>
  <c r="U151" i="1"/>
  <c r="W151" i="1" s="1"/>
  <c r="U141" i="1"/>
  <c r="W141" i="1" s="1"/>
  <c r="U143" i="1"/>
  <c r="W143" i="1" s="1"/>
  <c r="U145" i="1"/>
  <c r="W145" i="1" s="1"/>
  <c r="U147" i="1"/>
  <c r="W147" i="1" s="1"/>
  <c r="U149" i="1"/>
  <c r="W149" i="1" s="1"/>
  <c r="U119" i="1"/>
  <c r="W119" i="1" s="1"/>
  <c r="U121" i="1"/>
  <c r="W121" i="1" s="1"/>
  <c r="U123" i="1"/>
  <c r="W123" i="1" s="1"/>
  <c r="U125" i="1"/>
  <c r="W125" i="1" s="1"/>
  <c r="U127" i="1"/>
  <c r="W127" i="1" s="1"/>
  <c r="U129" i="1"/>
  <c r="W129" i="1" s="1"/>
  <c r="U131" i="1"/>
  <c r="W131" i="1" s="1"/>
  <c r="U133" i="1"/>
  <c r="W133" i="1" s="1"/>
  <c r="U135" i="1"/>
  <c r="W135" i="1" s="1"/>
  <c r="U137" i="1"/>
  <c r="W137" i="1" s="1"/>
  <c r="U139" i="1"/>
  <c r="W139" i="1" s="1"/>
  <c r="U105" i="1"/>
  <c r="W105" i="1" s="1"/>
  <c r="U107" i="1"/>
  <c r="W107" i="1" s="1"/>
  <c r="U109" i="1"/>
  <c r="W109" i="1" s="1"/>
  <c r="U111" i="1"/>
  <c r="W111" i="1" s="1"/>
  <c r="U113" i="1"/>
  <c r="W113" i="1" s="1"/>
  <c r="U115" i="1"/>
  <c r="W115" i="1" s="1"/>
  <c r="U117" i="1"/>
  <c r="W117" i="1" s="1"/>
  <c r="U91" i="1"/>
  <c r="W91" i="1" s="1"/>
  <c r="U93" i="1"/>
  <c r="W93" i="1" s="1"/>
  <c r="U95" i="1"/>
  <c r="W95" i="1" s="1"/>
  <c r="U97" i="1"/>
  <c r="W97" i="1" s="1"/>
  <c r="U99" i="1"/>
  <c r="W99" i="1" s="1"/>
  <c r="U101" i="1"/>
  <c r="W101" i="1" s="1"/>
  <c r="U103" i="1"/>
  <c r="W103" i="1" s="1"/>
  <c r="U77" i="1"/>
  <c r="W77" i="1" s="1"/>
  <c r="U79" i="1"/>
  <c r="W79" i="1" s="1"/>
  <c r="U81" i="1"/>
  <c r="W81" i="1" s="1"/>
  <c r="U83" i="1"/>
  <c r="W83" i="1" s="1"/>
  <c r="U85" i="1"/>
  <c r="W85" i="1" s="1"/>
  <c r="U87" i="1"/>
  <c r="W87" i="1" s="1"/>
  <c r="U89" i="1"/>
  <c r="W89" i="1" s="1"/>
  <c r="U75" i="1"/>
  <c r="W75" i="1" s="1"/>
  <c r="U72" i="1"/>
  <c r="W72" i="1" s="1"/>
  <c r="U73" i="1"/>
  <c r="W73" i="1" s="1"/>
  <c r="U74" i="1"/>
  <c r="W74" i="1" s="1"/>
  <c r="U71" i="1"/>
  <c r="W71" i="1" s="1"/>
  <c r="U63" i="1"/>
  <c r="W63" i="1" s="1"/>
  <c r="U65" i="1"/>
  <c r="W65" i="1" s="1"/>
  <c r="U67" i="1"/>
  <c r="W67" i="1" s="1"/>
  <c r="U69" i="1"/>
  <c r="W69" i="1" s="1"/>
  <c r="U49" i="1"/>
  <c r="W49" i="1" s="1"/>
  <c r="U51" i="1"/>
  <c r="W51" i="1" s="1"/>
  <c r="U53" i="1"/>
  <c r="W53" i="1" s="1"/>
  <c r="U55" i="1"/>
  <c r="W55" i="1" s="1"/>
  <c r="U57" i="1"/>
  <c r="W57" i="1" s="1"/>
  <c r="U59" i="1"/>
  <c r="W59" i="1" s="1"/>
  <c r="U61" i="1"/>
  <c r="W61" i="1" s="1"/>
  <c r="U47" i="1"/>
  <c r="W47" i="1" s="1"/>
  <c r="U46" i="1"/>
  <c r="W46" i="1" s="1"/>
  <c r="U44" i="1"/>
  <c r="W44" i="1" s="1"/>
  <c r="U41" i="1"/>
  <c r="U42" i="1"/>
  <c r="W42" i="1" s="1"/>
  <c r="U43" i="1"/>
  <c r="W43" i="1" s="1"/>
  <c r="U40" i="1"/>
  <c r="W40" i="1" s="1"/>
  <c r="U38" i="1"/>
  <c r="W38" i="1" s="1"/>
  <c r="U36" i="1"/>
  <c r="W36" i="1" s="1"/>
  <c r="U35" i="1"/>
  <c r="W35" i="1" s="1"/>
  <c r="U25" i="1"/>
  <c r="W25" i="1" s="1"/>
  <c r="U27" i="1"/>
  <c r="W27" i="1" s="1"/>
  <c r="U29" i="1"/>
  <c r="W29" i="1" s="1"/>
  <c r="U31" i="1"/>
  <c r="W31" i="1" s="1"/>
  <c r="U33" i="1"/>
  <c r="W33" i="1" s="1"/>
  <c r="U23" i="1"/>
  <c r="W23" i="1" s="1"/>
  <c r="U21" i="1"/>
  <c r="W21" i="1" s="1"/>
  <c r="U22" i="1"/>
  <c r="W22" i="1" s="1"/>
  <c r="U20" i="1"/>
  <c r="W20" i="1" s="1"/>
  <c r="U12" i="1"/>
  <c r="W12" i="1" s="1"/>
  <c r="U14" i="1"/>
  <c r="W14" i="1" s="1"/>
  <c r="U16" i="1"/>
  <c r="W16" i="1" s="1"/>
  <c r="U18" i="1"/>
  <c r="W18" i="1" s="1"/>
  <c r="U10" i="1"/>
  <c r="U377" i="1" l="1"/>
  <c r="E381" i="1"/>
  <c r="W10" i="1"/>
  <c r="U381" i="1" l="1"/>
  <c r="W377" i="1"/>
</calcChain>
</file>

<file path=xl/sharedStrings.xml><?xml version="1.0" encoding="utf-8"?>
<sst xmlns="http://schemas.openxmlformats.org/spreadsheetml/2006/main" count="569" uniqueCount="211">
  <si>
    <t>Всего:</t>
  </si>
  <si>
    <t>№</t>
  </si>
  <si>
    <t>Наименование объекта</t>
  </si>
  <si>
    <t>Этапы реализации объекта</t>
  </si>
  <si>
    <t> </t>
  </si>
  <si>
    <t>Разработка проектно-сметной документации</t>
  </si>
  <si>
    <t>Строительство линии наружного освещения</t>
  </si>
  <si>
    <t>Ул.Яблоневая в мкр-не Спутник</t>
  </si>
  <si>
    <t>Ул.Еловая</t>
  </si>
  <si>
    <t>Ул.Калиновая в мкр-не Спутник</t>
  </si>
  <si>
    <t>Ул.Цветы Алтая, п.Плодопитомник</t>
  </si>
  <si>
    <t>Ул.Сибирская, от ул.Научный Городок до ул.Весенней, в п.Научный Городок</t>
  </si>
  <si>
    <t>Ул.Трактовая</t>
  </si>
  <si>
    <t>Ул.Власихинская, 59г/3</t>
  </si>
  <si>
    <t>Устройство автономного освещения пешеходного перехода</t>
  </si>
  <si>
    <t>Южный тракт, 11</t>
  </si>
  <si>
    <t>Ул.Радужная, п.Лесной</t>
  </si>
  <si>
    <t>Ул.Георгия Исакова, от дома №23 до пр‑кта Коммунаров</t>
  </si>
  <si>
    <t>Ул.Чкалова, от пер.Трудового до ул.Промышленной</t>
  </si>
  <si>
    <t>Ул.Западная, 14-я</t>
  </si>
  <si>
    <t>Ул.Изумрудная, от ул.Бирюзовой до ул.Жемчужной, п.Новомихайловка</t>
  </si>
  <si>
    <t>Ул.Мурманская, от дома №46 до ул.Центральной, п.Центральный</t>
  </si>
  <si>
    <t>Ул.Клубничная, от ул.Алмазной до ул.Арбатской, п.Казенная Заимка</t>
  </si>
  <si>
    <t>Ул.Строителей, от дома №9 до дома №31, пр-д от ул.Целинной до ул.Тополиной, в п.Центральный</t>
  </si>
  <si>
    <t>Ул.Спортивная, от дома №1 до дома №1е, с.Власиха</t>
  </si>
  <si>
    <t>Ул.Яблочная, от ул.Кольцевой до дома №17 по ул.Яблочной, п.Казенная Заимка</t>
  </si>
  <si>
    <t>Ул.Московская, от ул.Российской до ул.Августовской, в мкр-не Авиатор</t>
  </si>
  <si>
    <t>Ул.Березовая Роща, п.Пригородный</t>
  </si>
  <si>
    <t>Ул.Российская, от ул.Московской до ул.Дружбы, в мкр-не Авиатор</t>
  </si>
  <si>
    <t>Ул.Алтайская, от ул.Театральной до ул.Российской, в мкр-не Авиатор</t>
  </si>
  <si>
    <t>Южный тракт (ТП-473, ТП-1191)</t>
  </si>
  <si>
    <t>Ул.Опытная Станция в с.Лебяжье</t>
  </si>
  <si>
    <t>Ул.Понтонный Мост</t>
  </si>
  <si>
    <t>Ул.Островского, от дома №80б до дома №114</t>
  </si>
  <si>
    <t>Ул.Августовская, от ул.Театральной до пер.Липового, в мкр-не Авиатор</t>
  </si>
  <si>
    <t>Ул.Тверская, от ул.Августовской до ул.Смоленской, в мкр-не Авиатор</t>
  </si>
  <si>
    <t>Ул.Зеркальная, от ул.Августовской до ул.Смоленской, в мкр-не Авиатор</t>
  </si>
  <si>
    <t>Ул.Августовская, от ул.Театральной до ул.Московской, в мкр-не Авиатор</t>
  </si>
  <si>
    <t>Ул.Московская, от ул.Августовской до пер.Проходного, в мкр-не Авиатор</t>
  </si>
  <si>
    <t>Ул.Российская, от ул.Московской до ул.Малиновой 1-й, в мкр-не Авиатор</t>
  </si>
  <si>
    <t>Ул.Юбилейная, от ул.Российской до ул.Театральной, в мкр-не Авиатор</t>
  </si>
  <si>
    <t>Ул.Хрустальная, от ул.Кленовой до ул.Дружбы, в мкр-не Авиатор</t>
  </si>
  <si>
    <t>Ул.Красноярская</t>
  </si>
  <si>
    <t>Ул.Молодежная, п.Бельмесево</t>
  </si>
  <si>
    <t>Пер.23-й в п.Лесном</t>
  </si>
  <si>
    <t>Пер.24-й в п.Лесном</t>
  </si>
  <si>
    <t>Ул.Тенистая в п.Лесном</t>
  </si>
  <si>
    <t>Ул.Шаховская в с.Власиха</t>
  </si>
  <si>
    <t>Ул.Партизанская в с.Власиха</t>
  </si>
  <si>
    <t>Автомобильная дорога от ул.Весенней до п.Борзовая Заимка</t>
  </si>
  <si>
    <t>Ул.Транзитная, от ул.Малахова до пр-да Кооперативного 4-го</t>
  </si>
  <si>
    <t>Ул.Бирюзовая в п.Новомихайлов-ка</t>
  </si>
  <si>
    <t>Ул.Панова в с.Лебяжье</t>
  </si>
  <si>
    <t>Ул.Березовая Роща в с.Лебяжье</t>
  </si>
  <si>
    <t>Ул.Зеленая в с.Лебяжье</t>
  </si>
  <si>
    <t>Ул.Просторная, от ул.Антона Петрова до ул.Юрина; ул.Юрина, от ул.Просторной до ул.Геодезической</t>
  </si>
  <si>
    <t>Ул.Червонная, от ул.Антона Петрова до ул.Колесной</t>
  </si>
  <si>
    <t>Ул.Дорожная, от ул.Антона Петрова до ул.Гущина</t>
  </si>
  <si>
    <t>Пр-д Обводной</t>
  </si>
  <si>
    <t>Ул.Меланжевая, от ул.Матросова до ул.Червонной</t>
  </si>
  <si>
    <t>Пр-д Канатный</t>
  </si>
  <si>
    <t>Ул.Заобская</t>
  </si>
  <si>
    <t>Ул.Придорожная в с.Лебяжье</t>
  </si>
  <si>
    <t>Ул.Строительная 2-я, от дома №2 до дома №25</t>
  </si>
  <si>
    <t>Пр-д Южный</t>
  </si>
  <si>
    <t>Ул.Остров Кораблик в п.Ильича</t>
  </si>
  <si>
    <t>Пр-д Рельефный</t>
  </si>
  <si>
    <t>Технологическое присоединение построенных линий наружного освещения</t>
  </si>
  <si>
    <t>ИТОГО по объектам: </t>
  </si>
  <si>
    <r>
      <t>Ул.Петербургская</t>
    </r>
    <r>
      <rPr>
        <sz val="14"/>
        <rFont val="Calibri"/>
        <family val="2"/>
        <charset val="204"/>
      </rPr>
      <t xml:space="preserve">
</t>
    </r>
    <r>
      <rPr>
        <sz val="14"/>
        <color rgb="FF000000"/>
        <rFont val="Times New Roman&quot;"/>
      </rPr>
      <t>в с.Власиха</t>
    </r>
  </si>
  <si>
    <r>
      <t>Ул.Школьная, от ул.Центральной до здания №6е по</t>
    </r>
    <r>
      <rPr>
        <sz val="14"/>
        <rFont val="Calibri"/>
        <family val="2"/>
        <charset val="204"/>
      </rPr>
      <t xml:space="preserve">
</t>
    </r>
    <r>
      <rPr>
        <sz val="14"/>
        <color rgb="FF000000"/>
        <rFont val="Times New Roman&quot;"/>
      </rPr>
      <t>ул.Школьной, с.Лебяжье</t>
    </r>
  </si>
  <si>
    <r>
      <t>Ул.Театральная, от ул.Смоленской до ул.Августовской,</t>
    </r>
    <r>
      <rPr>
        <sz val="14"/>
        <rFont val="Calibri"/>
        <family val="2"/>
        <charset val="204"/>
      </rPr>
      <t xml:space="preserve">
</t>
    </r>
    <r>
      <rPr>
        <sz val="14"/>
        <color rgb="FF000000"/>
        <rFont val="Times New Roman&quot;"/>
      </rPr>
      <t>в мкр-не Авиатор</t>
    </r>
  </si>
  <si>
    <r>
      <t>Ул.Коммерческая, от ул.Малиновой</t>
    </r>
    <r>
      <rPr>
        <sz val="14"/>
        <rFont val="Calibri"/>
        <family val="2"/>
        <charset val="204"/>
      </rPr>
      <t xml:space="preserve">
</t>
    </r>
    <r>
      <rPr>
        <sz val="14"/>
        <color rgb="FF000000"/>
        <rFont val="Times New Roman&quot;"/>
      </rPr>
      <t>1-й до ул.Дружбы, в мкр-не Авиатор</t>
    </r>
  </si>
  <si>
    <r>
      <t>Пр-д Инициативный</t>
    </r>
    <r>
      <rPr>
        <sz val="14"/>
        <rFont val="Calibri"/>
        <family val="2"/>
        <charset val="204"/>
      </rPr>
      <t xml:space="preserve">
</t>
    </r>
    <r>
      <rPr>
        <sz val="14"/>
        <color rgb="FF000000"/>
        <rFont val="Times New Roman&quot;"/>
      </rPr>
      <t>6-й</t>
    </r>
  </si>
  <si>
    <r>
      <t>Ориентировочная стоимость этапов реализации объектов по годам, тыс. рублей</t>
    </r>
    <r>
      <rPr>
        <sz val="14"/>
        <rFont val="Times New Roman"/>
        <family val="1"/>
        <charset val="204"/>
      </rPr>
      <t xml:space="preserve">
</t>
    </r>
    <r>
      <rPr>
        <sz val="14"/>
        <color rgb="FF000000"/>
        <rFont val="Times New Roman"/>
        <family val="1"/>
        <charset val="204"/>
      </rPr>
      <t>                      </t>
    </r>
  </si>
  <si>
    <t>Разработка проектно-сметной доку-ментации</t>
  </si>
  <si>
    <t>Строительство линии наруж-ного освеще-ния</t>
  </si>
  <si>
    <t>Разработка схемы разме-щения системы наружного освещения</t>
  </si>
  <si>
    <t>Устройство системы на-ружного осве-щения</t>
  </si>
  <si>
    <t>Устройство системы на-ружного осве-щения пеше-ходного пере-хода</t>
  </si>
  <si>
    <t>Устройство линии наруж-ного освеще-ния</t>
  </si>
  <si>
    <t>Пр-кт Космонавтов, от ул.Попова до ул.Тури-ногорской</t>
  </si>
  <si>
    <t>Пр-кт Космонавтов, от ул.Туриногорской до Гоньбинского тракта</t>
  </si>
  <si>
    <t>Остановка обществен-ного транспорта «Санаторий «Энерге-тик» по ул.Новоси-бирской</t>
  </si>
  <si>
    <r>
      <t xml:space="preserve">Остановка обществен-ного </t>
    </r>
    <r>
      <rPr>
        <sz val="14"/>
        <color rgb="FF000000"/>
        <rFont val="Times New Roman&quot;"/>
      </rPr>
      <t>транспорта «2-й</t>
    </r>
    <r>
      <rPr>
        <sz val="14"/>
        <rFont val="Calibri"/>
        <family val="2"/>
        <charset val="204"/>
      </rPr>
      <t xml:space="preserve">
</t>
    </r>
    <r>
      <rPr>
        <sz val="14"/>
        <color rgb="FF000000"/>
        <rFont val="Times New Roman&quot;"/>
      </rPr>
      <t>Сибирский садовод» по Южному тракту</t>
    </r>
  </si>
  <si>
    <t>Ул.Лесная, п.Приго-родный</t>
  </si>
  <si>
    <t>Ул.Власихинская, от ул.Малахова до ш.Лен-точный Бор</t>
  </si>
  <si>
    <t>Ул.Гаражная, от ул.Гу-щина до ул.Халманова; ул.Логовская, от ул.Халманова до ул.Озерной</t>
  </si>
  <si>
    <t>Ул.Изумрудная, от ул.Садовое Кольцо до ул.Соколиной, п.Казен-ная Заимка</t>
  </si>
  <si>
    <t>Пр-д от дома №6 по ул.Строителей до ул.Целинной, п.Центральный</t>
  </si>
  <si>
    <t>Ул.Жданова, от ул.Раз-дольной до ул.Нахи-мова, п.Пригородный</t>
  </si>
  <si>
    <t>Ул.Байкальская, ул.Рудная в п.Борзовая Заимка</t>
  </si>
  <si>
    <t>Ул.Мерзликина, от зда-ния №7 до пр-кта Красноармейского</t>
  </si>
  <si>
    <t>Ул.Туристов, ул.Гео-логов, ул.Радужная, ул.Ржевская, ул.Май-ская, ул.Волжская, ул.Сибирская, ул.Стре-лецкая, п.Борзовая За-имка</t>
  </si>
  <si>
    <r>
      <t>Ул.Молодежная, от до-ма №34 до дома 57а;</t>
    </r>
    <r>
      <rPr>
        <sz val="14"/>
        <rFont val="Calibri"/>
        <family val="2"/>
        <charset val="204"/>
      </rPr>
      <t xml:space="preserve">
</t>
    </r>
    <r>
      <rPr>
        <sz val="14"/>
        <color rgb="FF000000"/>
        <rFont val="Times New Roman&quot;"/>
      </rPr>
      <t>ул.Сельская, в п.Ново-михайловка</t>
    </r>
  </si>
  <si>
    <t>Пер.Красный, от ул.Малиновой 1-й до ул.Малиновой 3-й, мкр-н Спутник</t>
  </si>
  <si>
    <t>Ул.Кленовая, от ул.Светлой до дома №119 по ул.Кленовой, в мкр-не Авиатор</t>
  </si>
  <si>
    <t>Ул.Новая, от ул.Степ-ной до ул.Озерной, в с.Лебяжье</t>
  </si>
  <si>
    <t>Ул.Мичурина, от ул.Кутузова до дома №33</t>
  </si>
  <si>
    <t>Ул.Курчатова, от ул.Светлой до ул.Ав-густовской, в мкр-не Авиатор</t>
  </si>
  <si>
    <t>Ул.Цветущая, от ул.Са-довое Кольцо до ул.Ар-батской, п.Казенная За-имка</t>
  </si>
  <si>
    <t>Ул.Надежды, от ул.Кольцевой до ул.Цветущей, п.Казен-ная Заимка</t>
  </si>
  <si>
    <t>Ул.Алмазная, от дома №10 по ул.Алмазной до ул.Бирюзовой, авто-мобильная дорога от дома №12 по ул.Изу-мрудной до дома №10 по ул.Алмазной, п.Но-вомихайловка</t>
  </si>
  <si>
    <t>Ул.Целинная, от ул.50 лет Алтая до ул.Нахи-мова, п.Пригородный</t>
  </si>
  <si>
    <t>Ул.Раздольная, от ул.Лесной до ул.Жда-нова, п.Пригородный</t>
  </si>
  <si>
    <t>Ул.Новосибирская, от ул.Раздольной до ул.Сосновой, п.Приго-родный</t>
  </si>
  <si>
    <t>Ул.Алмазная, от ул.Цветущей до ул.Со-колиной, п.Казенная Заимка</t>
  </si>
  <si>
    <t>Ул.Раздольная, от ул.Жданова до ул.Но-восибирской, п.При-городный</t>
  </si>
  <si>
    <t>Ул.Новосибирская, от ул.Раздольной до дома №13 по ул.Новосибир-ской, п.Пригородный</t>
  </si>
  <si>
    <t>Ул.Дуброва, от дома №1до дома №20, п.Ка-зенная Заимка</t>
  </si>
  <si>
    <t>Ул.Молодежная, от Павловского тракта до дома №34 по ул.Моло-дежной, п.Новомихай-ловка</t>
  </si>
  <si>
    <r>
      <t xml:space="preserve">Ул.Малиновая, от ул.Декоративной до ул.Соловьиной, </t>
    </r>
    <r>
      <rPr>
        <sz val="14"/>
        <color rgb="FF000000"/>
        <rFont val="Times New Roman&quot;"/>
      </rPr>
      <t>в мкр-не Спутник</t>
    </r>
  </si>
  <si>
    <t>Переулок 13-й, от ул.Радужной до ул.Ма-гистральной, п.Лесной</t>
  </si>
  <si>
    <t>Ул.Смоленская, от ул.Тверской до ул.Ма-линовой 1-й, в мкр-не Авиатор</t>
  </si>
  <si>
    <t>Ул.Взлетная, от ул.Ма-лахова до ул.Шумакова</t>
  </si>
  <si>
    <t>Пер.Липовый, от ул.Августовской до ул.Дружбы, в мкр-не Авиатор</t>
  </si>
  <si>
    <t>Ул.Дружбы, от ул.Те-атральной до ул.Смо-ленской, в мкр-не Ави-атор</t>
  </si>
  <si>
    <t>Ул.Курчатова, от ул.Российской до ул.Светлой, в мкр-не Авиатор</t>
  </si>
  <si>
    <t>Ул.Сахалинская, от ул.Центральной до дома №45 по ул.Са-халинской, в п.Це-нтральном</t>
  </si>
  <si>
    <t>Ул.Кленовая, от ул.Ке-дровой до ул.Светлой, в мкр-не Авиатор</t>
  </si>
  <si>
    <t>Ул.Малиновая 3-я, от ул.Светлой до ул.Смо-ленской, в мкр-не Ави-атор</t>
  </si>
  <si>
    <t>Ул.Мостовая, п.Бель-месево</t>
  </si>
  <si>
    <t>Ул.Шумакова, от пр-да Северного Власихин-ского до пр-да Южного Власихинского</t>
  </si>
  <si>
    <t>Пр-д Южный Власи-хинский</t>
  </si>
  <si>
    <t>Ул.Ковыльная в мкр-не Октябрьский</t>
  </si>
  <si>
    <t>Ул.Парадная, от ул.Ша-ховской до ул.Карель-ской, в мкр-не Октябрь-ский</t>
  </si>
  <si>
    <t>Ул.Берестовая в мкр-не Октябрьский</t>
  </si>
  <si>
    <t>Ул.Карельская в мкр-не Октябрьский</t>
  </si>
  <si>
    <t>Ул.Мозаичная в мкр-не Октябрьский</t>
  </si>
  <si>
    <t>Ул.Онежская в мкр-не Октябрьский</t>
  </si>
  <si>
    <t>Ул.Шоссейная в мкр-не Октябрьский</t>
  </si>
  <si>
    <t>Ул.Кристальная в мкр-не Октябрьский</t>
  </si>
  <si>
    <t>Ул.Инженерная в мкр-не Октябрьский</t>
  </si>
  <si>
    <t>Ул.Славянская в мкр-не Октябрьский</t>
  </si>
  <si>
    <t>б-р Цветной в мкр-не Октябрьский</t>
  </si>
  <si>
    <t>Ул.Беловежская в мкр-не Октябрьский</t>
  </si>
  <si>
    <t>Ул.Троицкая в мкр-не Октябрьский</t>
  </si>
  <si>
    <t>Съезд с Павловского тракта на ул.Малахова в сторону ул.Власи-хинской (ул.Малахова, 136)</t>
  </si>
  <si>
    <t>Ул.Нагорная в п.Ново-михайловка</t>
  </si>
  <si>
    <t>Ул.Рубиновая в п.Но-вомихайловка</t>
  </si>
  <si>
    <t>б-р Мирный в мкр-не Октябрьский</t>
  </si>
  <si>
    <t>Пер.Мятежный в мкр-не Октябрьский</t>
  </si>
  <si>
    <t>Пер.Бульварный в мкр-не Октябрьский</t>
  </si>
  <si>
    <t>Ул.Артельная в мкр-не Октябрьский</t>
  </si>
  <si>
    <t>Ул.Независимая в мкр-не Октябрьский</t>
  </si>
  <si>
    <t>Ул.Туманная в мкр-не Октябрьский</t>
  </si>
  <si>
    <t>Ул.Луганская в мкр-не Октябрьский</t>
  </si>
  <si>
    <t>Ул.Талая в мкр-не Октябрьский</t>
  </si>
  <si>
    <t>Ул.Маршрутная в мкр-не Октябрьский</t>
  </si>
  <si>
    <t>Ул.Усадебная в мкр-не Октябрьский</t>
  </si>
  <si>
    <t>Ул.Гранатовая в мкр-не Октябрьский</t>
  </si>
  <si>
    <t>Ул.Изумрудная в п.Но-вомихайловка</t>
  </si>
  <si>
    <t>Ул.Ярных, от улАносо-ва до дома №23 по ул.Ярных</t>
  </si>
  <si>
    <t>Ул.Раздольная в с.Ле-бяжье</t>
  </si>
  <si>
    <t>Ул.Цветочная в с.Ле-бяжье</t>
  </si>
  <si>
    <t>Ул.Рассветная в с.Ле-бяжье</t>
  </si>
  <si>
    <t>Пер.Тепличный в с.Ле-бяжье</t>
  </si>
  <si>
    <t>Ул.Липецкая в п.Цент-ральном</t>
  </si>
  <si>
    <t>Ул.Зоотехническая</t>
  </si>
  <si>
    <t>Ул.Аэродромная, от ул.Рельсовой до ул.Ма-тросова; ул.Аэродром-ная, от ул.Червонной до ул.Воронежской</t>
  </si>
  <si>
    <t>Ул.Весенняя в п.Ново-силикатный</t>
  </si>
  <si>
    <t>Пр-д между МБОУ «СОШ №118» и поли-клиникой №12 (ул.Бла-говещенская, 11)</t>
  </si>
  <si>
    <t>Ул.Целинная, от ул.На-химова до ул.50 лет Алтая</t>
  </si>
  <si>
    <t>Внитриквартальный 
пр-д от дома №132 до дома №136 по ул.По-пова (вдоль МБДОУ «Детский сад №281»)</t>
  </si>
  <si>
    <t>Ул.Лазурная, от ул.Власихинской до пр-да Северного Власи-хинского</t>
  </si>
  <si>
    <t>Ул.Жемчужная, ул.Об-лепиховая, ул.Рабочая, туп.Боковой, пер.Мо-лодежный, пер.Нижний в п.Новомихайловка</t>
  </si>
  <si>
    <t>Ул.Сосновая, от ул.Но-восибирской до ул.Ко-выльной, в мкр-не Ок-тябрьский</t>
  </si>
  <si>
    <t>Лесной тракт и авто-мобильная дорога от Лесного тракта до п.Борзовая Заимка</t>
  </si>
  <si>
    <t xml:space="preserve">Приложение 7
к постановлению 
администрации города 
от __________ №_____
</t>
  </si>
  <si>
    <t>Приложение 6
к муниципальной программе 
«Развитие дорожно-
транспортной системы города 
Барнаула на 2015-2030 годы»</t>
  </si>
  <si>
    <t>Пер.Ядринцева; от ул.Папанинцев до ул.Партизанской; от ул.Партизанской до ул.Ползунова</t>
  </si>
  <si>
    <t>Ул.Универсальная в мкр-не Октябрьский</t>
  </si>
  <si>
    <t>Ул.Малиновая 1-я, 2-я, 
3-я, 4-я в мкр-не Авиа-тор</t>
  </si>
  <si>
    <t>Ул.Волгоградская, от ул.42 Краснознаменной Бригады до пр-да Трамвайного</t>
  </si>
  <si>
    <t>Ул.Ясеневая, ул.Деко-ративная, ул.Малиновая 2-я в мкр-не Спутник</t>
  </si>
  <si>
    <t>Ул.Островная, от ул.Матросской до дома №18 по ул.Островной, мкр-н Затон</t>
  </si>
  <si>
    <t>Ул.Ялтинская, от ул.Центральной до дома №33 по ул.Ялтинской, п.Центральный</t>
  </si>
  <si>
    <t>Ул.Жданова, от ул.Сос-новой до ул.Раздольной, п.Пригородный</t>
  </si>
  <si>
    <t>Ул.Целинная, от ул.На-химова до ул.Суворова, п.Новосиликатный</t>
  </si>
  <si>
    <t>Ул.Тибетская, от ул.Центральной до дома №10 по ул.Тибетской; ул.Питерская, от ул.Центральной до дома №9 по ул.Питерской, п.Центральный</t>
  </si>
  <si>
    <t>Ул.Столичная, от дома №9 до ул.Центральной, п.Центральный</t>
  </si>
  <si>
    <t>Ул.Королева, от ул.Рос-сийской до ул.Светлой, в мкр-не Авиатор</t>
  </si>
  <si>
    <t>Ул.Тальниковская, от ул.Кольцевой до дома №31 по ул.Тальников-ской, п.Казенная Заимка</t>
  </si>
  <si>
    <t>Пр-д от дома №2 по ул.Спортивной до дома №111 по ул.Мамонтова, с.Власиха</t>
  </si>
  <si>
    <t>Ул.Светлая, от ул.Дру-жбы до ул.Августов-ской, в мкр-не Авиатор</t>
  </si>
  <si>
    <t>Ул.Новосибирская, от ул.Нахимова до ул.Со-сновой</t>
  </si>
  <si>
    <t xml:space="preserve">Ул.Светлая, от ул.Кле-новой до ул.Малиновой 4-й, в мкр-не Авиатор </t>
  </si>
  <si>
    <t>Ул.Крутая, от дома №15б до дома №106 по ул.Горской; ул.Горская, от дома №106 до пр-кта Космонавтов</t>
  </si>
  <si>
    <t>Автомобильная дорога от здания №169 по ул.Малахова до здания №169б по ул.Малахова</t>
  </si>
  <si>
    <t>Ул.Геологов, от дома №35 по ул.Геологов до дома №35 по ул.Гео-логов; от дома №33а по ул.Геологов до дома №47а по ул.Геологов, ул.Геологов, от ул.Ра-дужной до дома №12а по ул.Геологов, в п.Бо-рзовая Заимка</t>
  </si>
  <si>
    <r>
      <t>Ул.Власихинская, от ул.Лазурной до Попова (ТП-1381); ул.Вла-сихинская, от ул.Попова до Павловского трак</t>
    </r>
    <r>
      <rPr>
        <sz val="14"/>
        <color rgb="FF000000"/>
        <rFont val="Times New Roman&quot;"/>
      </rPr>
      <t>та</t>
    </r>
  </si>
  <si>
    <t>Ул.Папанинцев, от пер.Трудового до дома №2 по ул.Папанинцев</t>
  </si>
  <si>
    <t>Ул.Ореховая 1-я, от ул.Соколиной до дома №4 по ул.Ореховой 1-й, п.Казенная Заимка</t>
  </si>
  <si>
    <t>Ул.Чернышевского, от пр-кта Комсомольского до ул.Промышленной</t>
  </si>
  <si>
    <t>Ул.Закатная в п.Лесном</t>
  </si>
  <si>
    <r>
      <t xml:space="preserve">Ул.Полевая, от ул.Це-нтральной до дома №47 по ул.Полевой; от ул.Центральной до ул.Чайковского; от дома №26 а по ул.Полевой до ул.Чайковского; от дома №55 по ул.Полевой до дома №83 по </t>
    </r>
    <r>
      <rPr>
        <sz val="14"/>
        <color rgb="FF000000"/>
        <rFont val="Times New Roman&quot;"/>
      </rPr>
      <t>ул.Полевой, в с.Лебяжье</t>
    </r>
  </si>
  <si>
    <t>ул.Сочинская, ул.Евро-пейская, ул.Норильская, ул.Николаевская, ул.Свердловская, ул.Пензенская, ул.Кли-нская, ул.Алексеевская, ул.Вологодская в с.Ле-бяжье</t>
  </si>
  <si>
    <t>Ул.Брусничная Поляна; ул.Алмазная в п.Но-вомихайловка</t>
  </si>
  <si>
    <t>Изготовление проектной и технической документации</t>
  </si>
  <si>
    <t>Ул.Танковая, от ул.Аэродромной до ул.Юрина; ул.Литейная, от ул.Смирнова до ул.Аэродромной; ул.Аэродромная, от ул.Новороссийской до ул.Литейной</t>
  </si>
  <si>
    <t>Ул.Изумрудная, от дома №12 до ул.Бирюзовой, автомобильная дорога от Павловского тракта до дома №12а по ул.Изумрудной, п.Новомихайловка</t>
  </si>
  <si>
    <t>Проезжая часть вдоль Гоньбинского тракта, от дома №2 по ул.Октября до дома №37 по ул.Березовой, в мкр-не Гоньба</t>
  </si>
  <si>
    <t>Ул.Рождественская, от ул.Парадной до ул.Шоссейной, в мкр-не Октябрьский</t>
  </si>
  <si>
    <t>Ул.Сельская, от ул.Школьной до дома №21 по ул.Сельской, в п.Новомихайловка</t>
  </si>
  <si>
    <t>Ул.Садовая в с.Лебяжье</t>
  </si>
  <si>
    <t>Пр-д от ул.Кутузова до ул.Хвойной в п.Кирова</t>
  </si>
  <si>
    <t>Ул.Молодежная, от до-ма №34 до дома №57а, ул.Сельская в п.Ново-михайловка</t>
  </si>
  <si>
    <t>Ул.Бобровская в мкр-не Затон</t>
  </si>
  <si>
    <t xml:space="preserve">Ул.Притракторвая, от ул.Мостовой до ул.Ве-ресковой; ул.Верес-ковая, от ул.Притрак-товой до ул.Приовраж-ной; ул.Приовражная, от ул.Вересковой до ул.Тальниковой; ул.Тальниковая, от ул.Приовражной до ул.Мостовой; пр-д от ул.Молодежной до до-ма №17 по ул.Луговой; ул.Иркутская, от дома №1 до дома №8а; ул.Нагорная, от ул.Мо-лодежной до дома №11 
</t>
  </si>
  <si>
    <t>по ул.Кленовой; ул.Кле-новая, от дома №11 до дома №1а; ул.Кленовая, от дома №14 до дома №15 по ул.Нагорной; л.Нагорная, от дома №1а по ул.Кленовой до дома №14 по ул.Кленовой (вдоль кладбища), в п.Бельмесево</t>
  </si>
  <si>
    <t xml:space="preserve">СТРОИТЕЛЬСТВО, РЕКОНСТРУКЦИЯ И МОНТАЖ
линий наружного освещения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</si>
</sst>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2">
    <font>
      <sz val="11"/>
      <name val="Calibri"/>
    </font>
    <font>
      <sz val="12"/>
      <name val="XO Thames"/>
      <family val="1"/>
      <charset val="204"/>
    </font>
    <font>
      <sz val="14"/>
      <name val="Times New Roman&quot;"/>
    </font>
    <font>
      <sz val="11"/>
      <name val="Times New Roman"/>
      <family val="1"/>
      <charset val="204"/>
    </font>
    <font>
      <sz val="14"/>
      <color rgb="FF000000"/>
      <name val="Times New Roman&quot;"/>
    </font>
    <font>
      <sz val="14"/>
      <name val="XO Thames"/>
      <family val="1"/>
      <charset val="204"/>
    </font>
    <font>
      <sz val="14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32"/>
      <name val="Times New Roman"/>
      <family val="1"/>
      <charset val="204"/>
    </font>
    <font>
      <sz val="32"/>
      <name val="XO Thames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1">
    <xf numFmtId="0" fontId="1" fillId="0" borderId="0" xfId="0" applyFont="1"/>
    <xf numFmtId="164" fontId="3" fillId="0" borderId="7" xfId="0" applyNumberFormat="1" applyFont="1" applyBorder="1" applyAlignment="1">
      <alignment horizontal="left" vertical="center" indent="1"/>
    </xf>
    <xf numFmtId="164" fontId="1" fillId="0" borderId="0" xfId="0" applyNumberFormat="1" applyFont="1"/>
    <xf numFmtId="0" fontId="8" fillId="4" borderId="0" xfId="0" applyFont="1" applyFill="1"/>
    <xf numFmtId="0" fontId="8" fillId="4" borderId="7" xfId="0" applyFont="1" applyFill="1" applyBorder="1" applyAlignment="1">
      <alignment horizontal="center" vertical="center"/>
    </xf>
    <xf numFmtId="4" fontId="8" fillId="4" borderId="0" xfId="0" applyNumberFormat="1" applyFont="1" applyFill="1"/>
    <xf numFmtId="165" fontId="8" fillId="4" borderId="7" xfId="0" applyNumberFormat="1" applyFont="1" applyFill="1" applyBorder="1" applyAlignment="1">
      <alignment horizontal="right" vertical="center" indent="1"/>
    </xf>
    <xf numFmtId="164" fontId="8" fillId="4" borderId="7" xfId="0" applyNumberFormat="1" applyFont="1" applyFill="1" applyBorder="1" applyAlignment="1">
      <alignment horizontal="right" vertical="center" indent="1"/>
    </xf>
    <xf numFmtId="4" fontId="11" fillId="4" borderId="0" xfId="0" applyNumberFormat="1" applyFont="1" applyFill="1"/>
    <xf numFmtId="164" fontId="8" fillId="4" borderId="0" xfId="0" applyNumberFormat="1" applyFont="1" applyFill="1"/>
    <xf numFmtId="0" fontId="1" fillId="4" borderId="0" xfId="0" applyFont="1" applyFill="1"/>
    <xf numFmtId="0" fontId="5" fillId="4" borderId="0" xfId="0" applyFont="1" applyFill="1"/>
    <xf numFmtId="0" fontId="7" fillId="4" borderId="7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4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justify" vertical="top"/>
    </xf>
    <xf numFmtId="164" fontId="3" fillId="4" borderId="7" xfId="0" applyNumberFormat="1" applyFont="1" applyFill="1" applyBorder="1" applyAlignment="1">
      <alignment horizontal="left" vertical="center" indent="1"/>
    </xf>
    <xf numFmtId="0" fontId="4" fillId="4" borderId="7" xfId="0" applyFont="1" applyFill="1" applyBorder="1" applyAlignment="1">
      <alignment horizontal="justify" vertical="top" wrapText="1"/>
    </xf>
    <xf numFmtId="0" fontId="4" fillId="4" borderId="9" xfId="0" applyFont="1" applyFill="1" applyBorder="1" applyAlignment="1">
      <alignment horizontal="justify" vertical="top" wrapText="1"/>
    </xf>
    <xf numFmtId="0" fontId="2" fillId="4" borderId="0" xfId="0" applyFont="1" applyFill="1" applyAlignment="1">
      <alignment horizontal="justify"/>
    </xf>
    <xf numFmtId="164" fontId="8" fillId="4" borderId="7" xfId="0" applyNumberFormat="1" applyFont="1" applyFill="1" applyBorder="1" applyAlignment="1">
      <alignment horizontal="right" vertical="center"/>
    </xf>
    <xf numFmtId="165" fontId="8" fillId="4" borderId="7" xfId="0" applyNumberFormat="1" applyFont="1" applyFill="1" applyBorder="1" applyAlignment="1">
      <alignment horizontal="right" vertical="center"/>
    </xf>
    <xf numFmtId="165" fontId="8" fillId="4" borderId="9" xfId="0" applyNumberFormat="1" applyFont="1" applyFill="1" applyBorder="1" applyAlignment="1">
      <alignment horizontal="right" vertical="center" indent="1"/>
    </xf>
    <xf numFmtId="0" fontId="4" fillId="4" borderId="8" xfId="0" applyFont="1" applyFill="1" applyBorder="1" applyAlignment="1">
      <alignment horizontal="justify" vertical="top" wrapText="1"/>
    </xf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top"/>
    </xf>
    <xf numFmtId="0" fontId="4" fillId="4" borderId="13" xfId="0" applyFont="1" applyFill="1" applyBorder="1" applyAlignment="1">
      <alignment horizontal="justify" vertical="top" wrapText="1"/>
    </xf>
    <xf numFmtId="165" fontId="8" fillId="4" borderId="11" xfId="0" applyNumberFormat="1" applyFont="1" applyFill="1" applyBorder="1" applyAlignment="1">
      <alignment horizontal="right" vertical="center" indent="1"/>
    </xf>
    <xf numFmtId="165" fontId="8" fillId="4" borderId="13" xfId="0" applyNumberFormat="1" applyFont="1" applyFill="1" applyBorder="1" applyAlignment="1">
      <alignment horizontal="right" indent="1"/>
    </xf>
    <xf numFmtId="0" fontId="6" fillId="4" borderId="15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/>
    </xf>
    <xf numFmtId="0" fontId="9" fillId="4" borderId="0" xfId="0" applyFont="1" applyFill="1" applyAlignment="1">
      <alignment horizontal="left" vertical="top" wrapText="1"/>
    </xf>
    <xf numFmtId="0" fontId="6" fillId="4" borderId="8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justify" vertical="top"/>
    </xf>
    <xf numFmtId="0" fontId="4" fillId="4" borderId="9" xfId="0" applyFont="1" applyFill="1" applyBorder="1" applyAlignment="1">
      <alignment horizontal="justify" vertical="top"/>
    </xf>
    <xf numFmtId="0" fontId="4" fillId="4" borderId="7" xfId="0" applyFont="1" applyFill="1" applyBorder="1" applyAlignment="1">
      <alignment horizontal="justify" vertical="top" wrapText="1"/>
    </xf>
    <xf numFmtId="0" fontId="4" fillId="4" borderId="9" xfId="0" applyFont="1" applyFill="1" applyBorder="1" applyAlignment="1">
      <alignment horizontal="justify" vertical="top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165" fontId="8" fillId="4" borderId="7" xfId="0" applyNumberFormat="1" applyFont="1" applyFill="1" applyBorder="1" applyAlignment="1">
      <alignment horizontal="right" vertical="center" indent="1"/>
    </xf>
    <xf numFmtId="165" fontId="8" fillId="4" borderId="9" xfId="0" applyNumberFormat="1" applyFont="1" applyFill="1" applyBorder="1" applyAlignment="1">
      <alignment horizontal="right" vertical="center" indent="1"/>
    </xf>
    <xf numFmtId="165" fontId="8" fillId="4" borderId="14" xfId="0" applyNumberFormat="1" applyFont="1" applyFill="1" applyBorder="1" applyAlignment="1">
      <alignment horizontal="right" vertical="center" indent="1"/>
    </xf>
    <xf numFmtId="0" fontId="7" fillId="4" borderId="2" xfId="0" applyFont="1" applyFill="1" applyBorder="1" applyAlignment="1">
      <alignment horizontal="center" vertical="top"/>
    </xf>
    <xf numFmtId="0" fontId="7" fillId="4" borderId="3" xfId="0" applyFont="1" applyFill="1" applyBorder="1" applyAlignment="1">
      <alignment horizontal="center" vertical="top"/>
    </xf>
    <xf numFmtId="0" fontId="7" fillId="4" borderId="4" xfId="0" applyFont="1" applyFill="1" applyBorder="1" applyAlignment="1">
      <alignment horizontal="center" vertical="top"/>
    </xf>
    <xf numFmtId="0" fontId="4" fillId="4" borderId="2" xfId="0" applyFont="1" applyFill="1" applyBorder="1" applyAlignment="1">
      <alignment horizontal="center" wrapText="1"/>
    </xf>
    <xf numFmtId="0" fontId="4" fillId="4" borderId="6" xfId="0" applyFont="1" applyFill="1" applyBorder="1" applyAlignment="1">
      <alignment horizontal="center" wrapText="1"/>
    </xf>
    <xf numFmtId="0" fontId="4" fillId="4" borderId="14" xfId="0" applyFont="1" applyFill="1" applyBorder="1" applyAlignment="1">
      <alignment horizontal="justify" vertical="top" wrapText="1"/>
    </xf>
    <xf numFmtId="0" fontId="4" fillId="4" borderId="1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11" xfId="0" applyFont="1" applyFill="1" applyBorder="1" applyAlignment="1">
      <alignment horizontal="left" vertical="center"/>
    </xf>
    <xf numFmtId="0" fontId="4" fillId="4" borderId="12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164" fontId="3" fillId="4" borderId="7" xfId="0" applyNumberFormat="1" applyFont="1" applyFill="1" applyBorder="1" applyAlignment="1">
      <alignment horizontal="left" vertical="center" indent="1"/>
    </xf>
    <xf numFmtId="164" fontId="3" fillId="4" borderId="9" xfId="0" applyNumberFormat="1" applyFont="1" applyFill="1" applyBorder="1" applyAlignment="1">
      <alignment horizontal="left" vertical="center" indent="1"/>
    </xf>
    <xf numFmtId="164" fontId="3" fillId="0" borderId="7" xfId="0" applyNumberFormat="1" applyFont="1" applyBorder="1" applyAlignment="1">
      <alignment horizontal="left" vertical="center" indent="1"/>
    </xf>
    <xf numFmtId="164" fontId="3" fillId="0" borderId="9" xfId="0" applyNumberFormat="1" applyFont="1" applyBorder="1" applyAlignment="1">
      <alignment horizontal="left" vertical="center" indent="1"/>
    </xf>
    <xf numFmtId="164" fontId="3" fillId="3" borderId="7" xfId="0" applyNumberFormat="1" applyFont="1" applyFill="1" applyBorder="1" applyAlignment="1">
      <alignment horizontal="left" vertical="center" indent="1"/>
    </xf>
    <xf numFmtId="164" fontId="3" fillId="3" borderId="9" xfId="0" applyNumberFormat="1" applyFont="1" applyFill="1" applyBorder="1" applyAlignment="1">
      <alignment horizontal="left" vertical="center" indent="1"/>
    </xf>
    <xf numFmtId="164" fontId="3" fillId="2" borderId="7" xfId="0" applyNumberFormat="1" applyFont="1" applyFill="1" applyBorder="1" applyAlignment="1">
      <alignment horizontal="left" vertical="center" indent="1"/>
    </xf>
    <xf numFmtId="164" fontId="3" fillId="2" borderId="9" xfId="0" applyNumberFormat="1" applyFont="1" applyFill="1" applyBorder="1" applyAlignment="1">
      <alignment horizontal="left" vertical="center" indent="1"/>
    </xf>
    <xf numFmtId="0" fontId="10" fillId="4" borderId="0" xfId="0" applyFont="1" applyFill="1" applyAlignment="1">
      <alignment horizontal="center" vertical="top" wrapText="1"/>
    </xf>
    <xf numFmtId="0" fontId="10" fillId="4" borderId="0" xfId="0" applyFont="1" applyFill="1" applyAlignment="1">
      <alignment horizontal="center" vertical="top"/>
    </xf>
    <xf numFmtId="165" fontId="8" fillId="4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XO Thames"/>
        <a:ea typeface=""/>
        <a:cs typeface=""/>
      </a:majorFont>
      <a:minorFont>
        <a:latin typeface="XO Thames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>
          <a:solidFill>
            <a:schemeClr val="phClr">
              <a:shade val="95000"/>
              <a:satMod val="105000"/>
            </a:schemeClr>
          </a:solidFill>
        </a:ln>
        <a:ln>
          <a:solidFill>
            <a:schemeClr val="phClr"/>
          </a:solidFill>
        </a:ln>
        <a:ln>
          <a:solidFill>
            <a:schemeClr val="phClr"/>
          </a:solidFill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W390"/>
  <sheetViews>
    <sheetView tabSelected="1" topLeftCell="A34" zoomScale="70" zoomScaleNormal="70" zoomScaleSheetLayoutView="70" zoomScalePageLayoutView="70" workbookViewId="0">
      <selection activeCell="F377" sqref="F377"/>
    </sheetView>
  </sheetViews>
  <sheetFormatPr defaultColWidth="10.7109375" defaultRowHeight="18.75"/>
  <cols>
    <col min="1" max="1" width="10.7109375" style="10" bestFit="1" customWidth="1"/>
    <col min="2" max="2" width="7.7109375" style="11" bestFit="1" customWidth="1"/>
    <col min="3" max="3" width="27.85546875" style="11" customWidth="1"/>
    <col min="4" max="4" width="17.7109375" style="11" customWidth="1"/>
    <col min="5" max="5" width="15.7109375" style="3" customWidth="1"/>
    <col min="6" max="6" width="14.28515625" style="3" customWidth="1"/>
    <col min="7" max="7" width="15" style="3" customWidth="1"/>
    <col min="8" max="8" width="13.140625" style="3" customWidth="1"/>
    <col min="9" max="9" width="13.85546875" style="3" customWidth="1"/>
    <col min="10" max="10" width="13" style="3" customWidth="1"/>
    <col min="11" max="11" width="13.28515625" style="3" customWidth="1"/>
    <col min="12" max="12" width="14.28515625" style="3" customWidth="1"/>
    <col min="13" max="13" width="14.5703125" style="3" customWidth="1"/>
    <col min="14" max="14" width="13.5703125" style="3" customWidth="1"/>
    <col min="15" max="15" width="18.5703125" style="3" customWidth="1"/>
    <col min="16" max="16" width="18.85546875" style="3" customWidth="1"/>
    <col min="17" max="17" width="20.42578125" style="3" customWidth="1"/>
    <col min="18" max="18" width="19.5703125" style="3" customWidth="1"/>
    <col min="19" max="19" width="19.7109375" style="3" customWidth="1"/>
    <col min="20" max="20" width="19.85546875" style="3" customWidth="1"/>
    <col min="21" max="21" width="20" style="3" customWidth="1"/>
    <col min="22" max="22" width="13.140625" style="10" hidden="1" customWidth="1"/>
    <col min="23" max="23" width="0" hidden="1" customWidth="1"/>
  </cols>
  <sheetData>
    <row r="2" spans="2:23" ht="183.75" customHeight="1">
      <c r="Q2" s="34" t="s">
        <v>168</v>
      </c>
      <c r="R2" s="34"/>
      <c r="S2" s="34"/>
      <c r="T2" s="34"/>
      <c r="U2" s="34"/>
    </row>
    <row r="3" spans="2:23" ht="225.75" customHeight="1">
      <c r="Q3" s="34" t="s">
        <v>169</v>
      </c>
      <c r="R3" s="34"/>
      <c r="S3" s="34"/>
      <c r="T3" s="34"/>
      <c r="U3" s="34"/>
    </row>
    <row r="4" spans="2:23" ht="93.75" customHeight="1">
      <c r="B4" s="68" t="s">
        <v>210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</row>
    <row r="6" spans="2:23" ht="26.25" customHeight="1">
      <c r="B6" s="53" t="s">
        <v>1</v>
      </c>
      <c r="C6" s="42" t="s">
        <v>2</v>
      </c>
      <c r="D6" s="50" t="s">
        <v>3</v>
      </c>
      <c r="E6" s="47" t="s">
        <v>74</v>
      </c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9"/>
    </row>
    <row r="7" spans="2:23" ht="29.25" customHeight="1">
      <c r="B7" s="54"/>
      <c r="C7" s="43"/>
      <c r="D7" s="51"/>
      <c r="E7" s="4">
        <v>2015</v>
      </c>
      <c r="F7" s="4">
        <v>2016</v>
      </c>
      <c r="G7" s="4">
        <v>2017</v>
      </c>
      <c r="H7" s="4">
        <v>2018</v>
      </c>
      <c r="I7" s="4">
        <v>2019</v>
      </c>
      <c r="J7" s="4">
        <v>2020</v>
      </c>
      <c r="K7" s="4">
        <v>2021</v>
      </c>
      <c r="L7" s="4">
        <v>2022</v>
      </c>
      <c r="M7" s="4">
        <v>2023</v>
      </c>
      <c r="N7" s="4">
        <v>2024</v>
      </c>
      <c r="O7" s="4">
        <v>2025</v>
      </c>
      <c r="P7" s="4">
        <v>2026</v>
      </c>
      <c r="Q7" s="4">
        <v>2027</v>
      </c>
      <c r="R7" s="4">
        <v>2028</v>
      </c>
      <c r="S7" s="4">
        <v>2029</v>
      </c>
      <c r="T7" s="4">
        <v>2030</v>
      </c>
      <c r="U7" s="12" t="s">
        <v>0</v>
      </c>
    </row>
    <row r="8" spans="2:23" ht="5.25" customHeight="1">
      <c r="B8" s="13" t="s">
        <v>4</v>
      </c>
    </row>
    <row r="9" spans="2:23">
      <c r="B9" s="25">
        <v>1</v>
      </c>
      <c r="C9" s="26">
        <v>2</v>
      </c>
      <c r="D9" s="26">
        <v>3</v>
      </c>
      <c r="E9" s="27">
        <v>4</v>
      </c>
      <c r="F9" s="27">
        <v>5</v>
      </c>
      <c r="G9" s="27">
        <v>6</v>
      </c>
      <c r="H9" s="27">
        <v>7</v>
      </c>
      <c r="I9" s="27">
        <v>8</v>
      </c>
      <c r="J9" s="27">
        <v>9</v>
      </c>
      <c r="K9" s="27">
        <v>10</v>
      </c>
      <c r="L9" s="27">
        <v>11</v>
      </c>
      <c r="M9" s="27">
        <v>12</v>
      </c>
      <c r="N9" s="27">
        <v>13</v>
      </c>
      <c r="O9" s="27">
        <v>14</v>
      </c>
      <c r="P9" s="28">
        <v>15</v>
      </c>
      <c r="Q9" s="28">
        <v>16</v>
      </c>
      <c r="R9" s="28">
        <v>17</v>
      </c>
      <c r="S9" s="28">
        <v>18</v>
      </c>
      <c r="T9" s="28">
        <v>19</v>
      </c>
      <c r="U9" s="27">
        <v>20</v>
      </c>
    </row>
    <row r="10" spans="2:23" ht="75" hidden="1">
      <c r="B10" s="35">
        <v>1</v>
      </c>
      <c r="C10" s="40" t="s">
        <v>91</v>
      </c>
      <c r="D10" s="14" t="s">
        <v>75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44">
        <f>SUM(E10:T11)</f>
        <v>2544.4</v>
      </c>
      <c r="V10" s="60">
        <v>2544.4</v>
      </c>
      <c r="W10" s="62">
        <f>U10-V10</f>
        <v>0</v>
      </c>
    </row>
    <row r="11" spans="2:23" ht="75" hidden="1">
      <c r="B11" s="37"/>
      <c r="C11" s="41"/>
      <c r="D11" s="14" t="s">
        <v>76</v>
      </c>
      <c r="E11" s="7">
        <v>2544.4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45"/>
      <c r="V11" s="61"/>
      <c r="W11" s="63"/>
    </row>
    <row r="12" spans="2:23" ht="75" hidden="1">
      <c r="B12" s="35">
        <v>2</v>
      </c>
      <c r="C12" s="40" t="s">
        <v>81</v>
      </c>
      <c r="D12" s="14" t="s">
        <v>75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44">
        <f t="shared" ref="U12" si="0">SUM(E12:T13)</f>
        <v>4149.2</v>
      </c>
      <c r="V12" s="60">
        <v>4149.2</v>
      </c>
      <c r="W12" s="62">
        <f t="shared" ref="W12" si="1">U12-V12</f>
        <v>0</v>
      </c>
    </row>
    <row r="13" spans="2:23" ht="75" hidden="1">
      <c r="B13" s="37"/>
      <c r="C13" s="41"/>
      <c r="D13" s="14" t="s">
        <v>76</v>
      </c>
      <c r="E13" s="7">
        <v>4149.2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45"/>
      <c r="V13" s="61"/>
      <c r="W13" s="63"/>
    </row>
    <row r="14" spans="2:23" ht="75" hidden="1">
      <c r="B14" s="35">
        <v>3</v>
      </c>
      <c r="C14" s="40" t="s">
        <v>82</v>
      </c>
      <c r="D14" s="14" t="s">
        <v>75</v>
      </c>
      <c r="E14" s="7">
        <v>200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44">
        <f t="shared" ref="U14" si="2">SUM(E14:T15)</f>
        <v>2137.5</v>
      </c>
      <c r="V14" s="60">
        <v>2137.5</v>
      </c>
      <c r="W14" s="62">
        <f t="shared" ref="W14" si="3">U14-V14</f>
        <v>0</v>
      </c>
    </row>
    <row r="15" spans="2:23" ht="75" hidden="1">
      <c r="B15" s="37"/>
      <c r="C15" s="41"/>
      <c r="D15" s="14" t="s">
        <v>76</v>
      </c>
      <c r="E15" s="7">
        <v>0</v>
      </c>
      <c r="F15" s="7">
        <v>1937.5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45"/>
      <c r="V15" s="61"/>
      <c r="W15" s="63"/>
    </row>
    <row r="16" spans="2:23" ht="75" hidden="1">
      <c r="B16" s="35">
        <v>4</v>
      </c>
      <c r="C16" s="40" t="s">
        <v>172</v>
      </c>
      <c r="D16" s="14" t="s">
        <v>75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44">
        <f t="shared" ref="U16" si="4">SUM(E16:T17)</f>
        <v>2392.1999999999998</v>
      </c>
      <c r="V16" s="60">
        <v>2392.1999999999998</v>
      </c>
      <c r="W16" s="62">
        <f t="shared" ref="W16" si="5">U16-V16</f>
        <v>0</v>
      </c>
    </row>
    <row r="17" spans="2:23" ht="75" hidden="1">
      <c r="B17" s="37"/>
      <c r="C17" s="41"/>
      <c r="D17" s="14" t="s">
        <v>76</v>
      </c>
      <c r="E17" s="7">
        <v>2392.1999999999998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45"/>
      <c r="V17" s="61"/>
      <c r="W17" s="63"/>
    </row>
    <row r="18" spans="2:23" ht="96" hidden="1" customHeight="1">
      <c r="B18" s="35">
        <v>5</v>
      </c>
      <c r="C18" s="40" t="s">
        <v>7</v>
      </c>
      <c r="D18" s="14" t="s">
        <v>77</v>
      </c>
      <c r="E18" s="7">
        <v>90.6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44">
        <f t="shared" ref="U18" si="6">SUM(E18:T19)</f>
        <v>640.1</v>
      </c>
      <c r="V18" s="60">
        <v>640.1</v>
      </c>
      <c r="W18" s="62">
        <f t="shared" ref="W18" si="7">U18-V18</f>
        <v>0</v>
      </c>
    </row>
    <row r="19" spans="2:23" ht="75" hidden="1">
      <c r="B19" s="37"/>
      <c r="C19" s="41"/>
      <c r="D19" s="14" t="s">
        <v>78</v>
      </c>
      <c r="E19" s="7">
        <v>549.5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45"/>
      <c r="V19" s="61"/>
      <c r="W19" s="63"/>
    </row>
    <row r="20" spans="2:23" ht="75" hidden="1">
      <c r="B20" s="15">
        <v>6</v>
      </c>
      <c r="C20" s="16" t="s">
        <v>8</v>
      </c>
      <c r="D20" s="14" t="s">
        <v>78</v>
      </c>
      <c r="E20" s="7">
        <v>80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f>SUM(E20:T20)</f>
        <v>80</v>
      </c>
      <c r="V20" s="17">
        <v>80</v>
      </c>
      <c r="W20" s="1">
        <f>U20-V20</f>
        <v>0</v>
      </c>
    </row>
    <row r="21" spans="2:23" ht="112.5" hidden="1">
      <c r="B21" s="15">
        <v>7</v>
      </c>
      <c r="C21" s="18" t="s">
        <v>83</v>
      </c>
      <c r="D21" s="14" t="s">
        <v>79</v>
      </c>
      <c r="E21" s="7">
        <v>85.4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f t="shared" ref="U21:U22" si="8">SUM(E21:T21)</f>
        <v>85.4</v>
      </c>
      <c r="V21" s="17">
        <v>85.4</v>
      </c>
      <c r="W21" s="1">
        <f t="shared" ref="W21:W22" si="9">U21-V21</f>
        <v>0</v>
      </c>
    </row>
    <row r="22" spans="2:23" ht="75" hidden="1">
      <c r="B22" s="15">
        <v>8</v>
      </c>
      <c r="C22" s="18" t="s">
        <v>92</v>
      </c>
      <c r="D22" s="14" t="s">
        <v>78</v>
      </c>
      <c r="E22" s="7">
        <v>42.3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f t="shared" si="8"/>
        <v>42.3</v>
      </c>
      <c r="V22" s="17">
        <v>42.3</v>
      </c>
      <c r="W22" s="1">
        <f t="shared" si="9"/>
        <v>0</v>
      </c>
    </row>
    <row r="23" spans="2:23" ht="75" hidden="1">
      <c r="B23" s="35">
        <v>9</v>
      </c>
      <c r="C23" s="40" t="s">
        <v>93</v>
      </c>
      <c r="D23" s="14" t="s">
        <v>75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44">
        <f>SUM(E23:T24)</f>
        <v>6310.4</v>
      </c>
      <c r="V23" s="60">
        <v>6310.4</v>
      </c>
      <c r="W23" s="62">
        <f>U23-V23</f>
        <v>0</v>
      </c>
    </row>
    <row r="24" spans="2:23" ht="81" hidden="1" customHeight="1">
      <c r="B24" s="37"/>
      <c r="C24" s="41"/>
      <c r="D24" s="14" t="s">
        <v>76</v>
      </c>
      <c r="E24" s="7">
        <v>0</v>
      </c>
      <c r="F24" s="7">
        <v>6310.4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45"/>
      <c r="V24" s="61"/>
      <c r="W24" s="63"/>
    </row>
    <row r="25" spans="2:23" ht="75" hidden="1">
      <c r="B25" s="35">
        <v>10</v>
      </c>
      <c r="C25" s="38" t="s">
        <v>9</v>
      </c>
      <c r="D25" s="14" t="s">
        <v>75</v>
      </c>
      <c r="E25" s="7">
        <v>0</v>
      </c>
      <c r="F25" s="7">
        <v>90.6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44">
        <f t="shared" ref="U25" si="10">SUM(E25:T26)</f>
        <v>747.6</v>
      </c>
      <c r="V25" s="60">
        <v>747.6</v>
      </c>
      <c r="W25" s="62">
        <f t="shared" ref="W25" si="11">U25-V25</f>
        <v>0</v>
      </c>
    </row>
    <row r="26" spans="2:23" ht="75" hidden="1">
      <c r="B26" s="37"/>
      <c r="C26" s="39"/>
      <c r="D26" s="14" t="s">
        <v>76</v>
      </c>
      <c r="E26" s="7">
        <v>0</v>
      </c>
      <c r="F26" s="7">
        <v>657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45"/>
      <c r="V26" s="61"/>
      <c r="W26" s="63"/>
    </row>
    <row r="27" spans="2:23" ht="75" hidden="1">
      <c r="B27" s="35">
        <v>11</v>
      </c>
      <c r="C27" s="38" t="s">
        <v>10</v>
      </c>
      <c r="D27" s="14" t="s">
        <v>75</v>
      </c>
      <c r="E27" s="7">
        <v>13.4</v>
      </c>
      <c r="F27" s="7">
        <v>66.8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44">
        <f t="shared" ref="U27" si="12">SUM(E27:T28)</f>
        <v>80.2</v>
      </c>
      <c r="V27" s="60">
        <v>80.2</v>
      </c>
      <c r="W27" s="62">
        <f t="shared" ref="W27" si="13">U27-V27</f>
        <v>0</v>
      </c>
    </row>
    <row r="28" spans="2:23" ht="75" hidden="1">
      <c r="B28" s="37"/>
      <c r="C28" s="39"/>
      <c r="D28" s="14" t="s">
        <v>76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45"/>
      <c r="V28" s="61"/>
      <c r="W28" s="63"/>
    </row>
    <row r="29" spans="2:23" ht="75" hidden="1">
      <c r="B29" s="35">
        <v>12</v>
      </c>
      <c r="C29" s="38" t="s">
        <v>11</v>
      </c>
      <c r="D29" s="14" t="s">
        <v>75</v>
      </c>
      <c r="E29" s="7">
        <v>19.2</v>
      </c>
      <c r="F29" s="7">
        <v>102.7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44">
        <f t="shared" ref="U29" si="14">SUM(E29:T30)</f>
        <v>121.9</v>
      </c>
      <c r="V29" s="60">
        <v>121.9</v>
      </c>
      <c r="W29" s="62">
        <f t="shared" ref="W29" si="15">U29-V29</f>
        <v>0</v>
      </c>
    </row>
    <row r="30" spans="2:23" ht="75" hidden="1">
      <c r="B30" s="37"/>
      <c r="C30" s="39"/>
      <c r="D30" s="14" t="s">
        <v>76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45"/>
      <c r="V30" s="61"/>
      <c r="W30" s="63"/>
    </row>
    <row r="31" spans="2:23" ht="75" hidden="1">
      <c r="B31" s="35">
        <v>13</v>
      </c>
      <c r="C31" s="40" t="s">
        <v>94</v>
      </c>
      <c r="D31" s="14" t="s">
        <v>75</v>
      </c>
      <c r="E31" s="7">
        <v>0</v>
      </c>
      <c r="F31" s="7">
        <v>174.6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44">
        <f t="shared" ref="U31" si="16">SUM(E31:T32)</f>
        <v>174.6</v>
      </c>
      <c r="V31" s="60">
        <v>174.6</v>
      </c>
      <c r="W31" s="62">
        <f t="shared" ref="W31" si="17">U31-V31</f>
        <v>0</v>
      </c>
    </row>
    <row r="32" spans="2:23" ht="75" hidden="1">
      <c r="B32" s="37"/>
      <c r="C32" s="39"/>
      <c r="D32" s="14" t="s">
        <v>76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45"/>
      <c r="V32" s="61"/>
      <c r="W32" s="63"/>
    </row>
    <row r="33" spans="2:23" ht="75">
      <c r="B33" s="35">
        <v>14</v>
      </c>
      <c r="C33" s="38" t="s">
        <v>69</v>
      </c>
      <c r="D33" s="14" t="s">
        <v>75</v>
      </c>
      <c r="E33" s="7">
        <v>0</v>
      </c>
      <c r="F33" s="7">
        <v>117.1</v>
      </c>
      <c r="G33" s="7">
        <v>167.7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1237.4000000000001</v>
      </c>
      <c r="U33" s="44">
        <f t="shared" ref="U33" si="18">SUM(E33:T34)</f>
        <v>10065.1</v>
      </c>
      <c r="V33" s="60">
        <v>5830.9</v>
      </c>
      <c r="W33" s="62">
        <f t="shared" ref="W33" si="19">U33-V33</f>
        <v>4234.2000000000007</v>
      </c>
    </row>
    <row r="34" spans="2:23" ht="75">
      <c r="B34" s="37"/>
      <c r="C34" s="39"/>
      <c r="D34" s="14" t="s">
        <v>76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8542.9</v>
      </c>
      <c r="U34" s="45"/>
      <c r="V34" s="61"/>
      <c r="W34" s="63"/>
    </row>
    <row r="35" spans="2:23" ht="75" hidden="1">
      <c r="B35" s="15">
        <v>15</v>
      </c>
      <c r="C35" s="16" t="s">
        <v>12</v>
      </c>
      <c r="D35" s="14" t="s">
        <v>76</v>
      </c>
      <c r="E35" s="7">
        <v>0</v>
      </c>
      <c r="F35" s="7">
        <v>0</v>
      </c>
      <c r="G35" s="7">
        <v>5133.8</v>
      </c>
      <c r="H35" s="7">
        <v>2305.8000000000002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f>SUM(E35:T35)</f>
        <v>7439.6</v>
      </c>
      <c r="V35" s="17">
        <v>7439.6</v>
      </c>
      <c r="W35" s="2">
        <f>U35-V35</f>
        <v>0</v>
      </c>
    </row>
    <row r="36" spans="2:23" ht="75" hidden="1">
      <c r="B36" s="35">
        <v>16</v>
      </c>
      <c r="C36" s="40" t="s">
        <v>174</v>
      </c>
      <c r="D36" s="14" t="s">
        <v>75</v>
      </c>
      <c r="E36" s="7">
        <v>0</v>
      </c>
      <c r="F36" s="7">
        <v>15.1</v>
      </c>
      <c r="G36" s="7">
        <v>154.4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44">
        <f>SUM(E36:T37)</f>
        <v>4100.7</v>
      </c>
      <c r="V36" s="60">
        <v>4100.7</v>
      </c>
      <c r="W36" s="62">
        <f>U36-V36</f>
        <v>0</v>
      </c>
    </row>
    <row r="37" spans="2:23" ht="75" hidden="1">
      <c r="B37" s="37"/>
      <c r="C37" s="41"/>
      <c r="D37" s="14" t="s">
        <v>76</v>
      </c>
      <c r="E37" s="7">
        <v>0</v>
      </c>
      <c r="F37" s="7">
        <v>0</v>
      </c>
      <c r="G37" s="7">
        <v>3204</v>
      </c>
      <c r="H37" s="7">
        <v>727.2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45"/>
      <c r="V37" s="61"/>
      <c r="W37" s="63"/>
    </row>
    <row r="38" spans="2:23" ht="75" hidden="1">
      <c r="B38" s="35">
        <v>17</v>
      </c>
      <c r="C38" s="40" t="s">
        <v>173</v>
      </c>
      <c r="D38" s="14" t="s">
        <v>75</v>
      </c>
      <c r="E38" s="7">
        <v>0</v>
      </c>
      <c r="F38" s="7">
        <v>99.9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44">
        <f>SUM(E38:T39)</f>
        <v>790.8</v>
      </c>
      <c r="V38" s="60">
        <v>790.8</v>
      </c>
      <c r="W38" s="62">
        <f t="shared" ref="W38" si="20">U38-V38</f>
        <v>0</v>
      </c>
    </row>
    <row r="39" spans="2:23" ht="75" hidden="1">
      <c r="B39" s="37"/>
      <c r="C39" s="41"/>
      <c r="D39" s="14" t="s">
        <v>76</v>
      </c>
      <c r="E39" s="7">
        <v>84.1</v>
      </c>
      <c r="F39" s="7">
        <v>606.79999999999995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45"/>
      <c r="V39" s="61"/>
      <c r="W39" s="63"/>
    </row>
    <row r="40" spans="2:23" ht="93.75" hidden="1">
      <c r="B40" s="15">
        <v>18</v>
      </c>
      <c r="C40" s="16" t="s">
        <v>13</v>
      </c>
      <c r="D40" s="14" t="s">
        <v>14</v>
      </c>
      <c r="E40" s="7">
        <v>0</v>
      </c>
      <c r="F40" s="7">
        <v>99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f>SUM(E40:T40)</f>
        <v>99</v>
      </c>
      <c r="V40" s="17">
        <v>99</v>
      </c>
      <c r="W40" s="62">
        <f t="shared" ref="W40" si="21">U40-V40</f>
        <v>0</v>
      </c>
    </row>
    <row r="41" spans="2:23" ht="93.75" hidden="1">
      <c r="B41" s="15">
        <v>19</v>
      </c>
      <c r="C41" s="18" t="s">
        <v>84</v>
      </c>
      <c r="D41" s="14" t="s">
        <v>14</v>
      </c>
      <c r="E41" s="7">
        <v>0</v>
      </c>
      <c r="F41" s="7">
        <v>99.9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f t="shared" ref="U41:U43" si="22">SUM(E41:T41)</f>
        <v>99.9</v>
      </c>
      <c r="V41" s="17">
        <v>99.9</v>
      </c>
      <c r="W41" s="63"/>
    </row>
    <row r="42" spans="2:23" ht="93.75" hidden="1">
      <c r="B42" s="15">
        <v>20</v>
      </c>
      <c r="C42" s="16" t="s">
        <v>15</v>
      </c>
      <c r="D42" s="14" t="s">
        <v>14</v>
      </c>
      <c r="E42" s="7">
        <v>0</v>
      </c>
      <c r="F42" s="7">
        <v>99.9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f t="shared" si="22"/>
        <v>99.9</v>
      </c>
      <c r="V42" s="17">
        <v>99.9</v>
      </c>
      <c r="W42" s="1">
        <f>U42-V42</f>
        <v>0</v>
      </c>
    </row>
    <row r="43" spans="2:23" ht="75" hidden="1">
      <c r="B43" s="15">
        <v>21</v>
      </c>
      <c r="C43" s="16" t="s">
        <v>85</v>
      </c>
      <c r="D43" s="14" t="s">
        <v>76</v>
      </c>
      <c r="E43" s="7">
        <v>0</v>
      </c>
      <c r="F43" s="7">
        <v>0</v>
      </c>
      <c r="G43" s="7">
        <v>1510.6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f t="shared" si="22"/>
        <v>1510.6</v>
      </c>
      <c r="V43" s="17">
        <v>1510.6</v>
      </c>
      <c r="W43" s="1">
        <f>U43-V43</f>
        <v>0</v>
      </c>
    </row>
    <row r="44" spans="2:23" ht="75" hidden="1">
      <c r="B44" s="35">
        <v>22</v>
      </c>
      <c r="C44" s="40" t="s">
        <v>86</v>
      </c>
      <c r="D44" s="14" t="s">
        <v>75</v>
      </c>
      <c r="E44" s="7">
        <v>0</v>
      </c>
      <c r="F44" s="7">
        <v>0</v>
      </c>
      <c r="G44" s="7">
        <v>64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44">
        <f>SUM(E44:T45)</f>
        <v>64</v>
      </c>
      <c r="V44" s="60">
        <v>64</v>
      </c>
      <c r="W44" s="62">
        <f>U44-V44</f>
        <v>0</v>
      </c>
    </row>
    <row r="45" spans="2:23" ht="75" hidden="1">
      <c r="B45" s="37"/>
      <c r="C45" s="41"/>
      <c r="D45" s="14" t="s">
        <v>76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45"/>
      <c r="V45" s="61"/>
      <c r="W45" s="63"/>
    </row>
    <row r="46" spans="2:23" ht="75" hidden="1">
      <c r="B46" s="15">
        <v>23</v>
      </c>
      <c r="C46" s="16" t="s">
        <v>16</v>
      </c>
      <c r="D46" s="14" t="s">
        <v>76</v>
      </c>
      <c r="E46" s="7">
        <v>0</v>
      </c>
      <c r="F46" s="7">
        <v>0</v>
      </c>
      <c r="G46" s="7">
        <v>0</v>
      </c>
      <c r="H46" s="7">
        <v>6572.8</v>
      </c>
      <c r="I46" s="7">
        <v>1761.2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f>SUM(E46:T46)</f>
        <v>8334</v>
      </c>
      <c r="V46" s="17">
        <v>8334</v>
      </c>
      <c r="W46" s="2">
        <f>U46-V46</f>
        <v>0</v>
      </c>
    </row>
    <row r="47" spans="2:23" ht="75" hidden="1">
      <c r="B47" s="35">
        <v>24</v>
      </c>
      <c r="C47" s="40" t="s">
        <v>199</v>
      </c>
      <c r="D47" s="14" t="s">
        <v>75</v>
      </c>
      <c r="E47" s="7">
        <v>0</v>
      </c>
      <c r="F47" s="7">
        <v>0</v>
      </c>
      <c r="G47" s="7">
        <v>0</v>
      </c>
      <c r="H47" s="7">
        <v>0</v>
      </c>
      <c r="I47" s="7">
        <v>155.6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44">
        <f>SUM(E47:T48)</f>
        <v>1000.2</v>
      </c>
      <c r="V47" s="60">
        <v>1000.2</v>
      </c>
      <c r="W47" s="62">
        <f>U47-V47</f>
        <v>0</v>
      </c>
    </row>
    <row r="48" spans="2:23" ht="75" hidden="1">
      <c r="B48" s="37"/>
      <c r="C48" s="41"/>
      <c r="D48" s="14" t="s">
        <v>76</v>
      </c>
      <c r="E48" s="7">
        <v>0</v>
      </c>
      <c r="F48" s="7">
        <v>0</v>
      </c>
      <c r="G48" s="7">
        <v>0</v>
      </c>
      <c r="H48" s="7">
        <v>0</v>
      </c>
      <c r="I48" s="7">
        <v>844.6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45"/>
      <c r="V48" s="61"/>
      <c r="W48" s="63"/>
    </row>
    <row r="49" spans="2:23" ht="75" hidden="1">
      <c r="B49" s="35">
        <v>25</v>
      </c>
      <c r="C49" s="40" t="s">
        <v>175</v>
      </c>
      <c r="D49" s="14" t="s">
        <v>75</v>
      </c>
      <c r="E49" s="7">
        <v>0</v>
      </c>
      <c r="F49" s="7">
        <v>0</v>
      </c>
      <c r="G49" s="7">
        <v>0</v>
      </c>
      <c r="H49" s="7">
        <v>0</v>
      </c>
      <c r="I49" s="7">
        <v>67.099999999999994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44">
        <f t="shared" ref="U49" si="23">SUM(E49:T50)</f>
        <v>533.70000000000005</v>
      </c>
      <c r="V49" s="60">
        <v>533.70000000000005</v>
      </c>
      <c r="W49" s="62">
        <f t="shared" ref="W49" si="24">U49-V49</f>
        <v>0</v>
      </c>
    </row>
    <row r="50" spans="2:23" ht="75" hidden="1">
      <c r="B50" s="37"/>
      <c r="C50" s="41"/>
      <c r="D50" s="14" t="s">
        <v>76</v>
      </c>
      <c r="E50" s="7">
        <v>0</v>
      </c>
      <c r="F50" s="7">
        <v>0</v>
      </c>
      <c r="G50" s="7">
        <v>0</v>
      </c>
      <c r="H50" s="7">
        <v>0</v>
      </c>
      <c r="I50" s="7">
        <v>466.6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45"/>
      <c r="V50" s="61"/>
      <c r="W50" s="63"/>
    </row>
    <row r="51" spans="2:23" ht="75" hidden="1">
      <c r="B51" s="35">
        <v>26</v>
      </c>
      <c r="C51" s="40" t="s">
        <v>87</v>
      </c>
      <c r="D51" s="14" t="s">
        <v>75</v>
      </c>
      <c r="E51" s="7">
        <v>0</v>
      </c>
      <c r="F51" s="7">
        <v>0</v>
      </c>
      <c r="G51" s="7">
        <v>0</v>
      </c>
      <c r="H51" s="7">
        <v>0</v>
      </c>
      <c r="I51" s="7">
        <v>74.099999999999994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44">
        <f t="shared" ref="U51" si="25">SUM(E51:T52)</f>
        <v>376.6</v>
      </c>
      <c r="V51" s="60">
        <v>376.6</v>
      </c>
      <c r="W51" s="62">
        <f t="shared" ref="W51" si="26">U51-V51</f>
        <v>0</v>
      </c>
    </row>
    <row r="52" spans="2:23" ht="75" hidden="1">
      <c r="B52" s="37"/>
      <c r="C52" s="41"/>
      <c r="D52" s="14" t="s">
        <v>76</v>
      </c>
      <c r="E52" s="7">
        <v>0</v>
      </c>
      <c r="F52" s="7">
        <v>0</v>
      </c>
      <c r="G52" s="7">
        <v>0</v>
      </c>
      <c r="H52" s="7">
        <v>0</v>
      </c>
      <c r="I52" s="7">
        <v>302.5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45"/>
      <c r="V52" s="61"/>
      <c r="W52" s="63"/>
    </row>
    <row r="53" spans="2:23" ht="75" hidden="1">
      <c r="B53" s="35">
        <v>27</v>
      </c>
      <c r="C53" s="40" t="s">
        <v>95</v>
      </c>
      <c r="D53" s="14" t="s">
        <v>75</v>
      </c>
      <c r="E53" s="7">
        <v>0</v>
      </c>
      <c r="F53" s="7">
        <v>0</v>
      </c>
      <c r="G53" s="7">
        <v>0</v>
      </c>
      <c r="H53" s="7">
        <v>0</v>
      </c>
      <c r="I53" s="7">
        <v>90.7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44">
        <f t="shared" ref="U53" si="27">SUM(E53:T54)</f>
        <v>687.30000000000007</v>
      </c>
      <c r="V53" s="60">
        <v>687.3</v>
      </c>
      <c r="W53" s="62">
        <f t="shared" ref="W53" si="28">U53-V53</f>
        <v>0</v>
      </c>
    </row>
    <row r="54" spans="2:23" ht="75" hidden="1">
      <c r="B54" s="37"/>
      <c r="C54" s="41"/>
      <c r="D54" s="14" t="s">
        <v>76</v>
      </c>
      <c r="E54" s="7">
        <v>0</v>
      </c>
      <c r="F54" s="7">
        <v>0</v>
      </c>
      <c r="G54" s="7">
        <v>0</v>
      </c>
      <c r="H54" s="7">
        <v>0</v>
      </c>
      <c r="I54" s="7">
        <v>596.6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45"/>
      <c r="V54" s="61"/>
      <c r="W54" s="63"/>
    </row>
    <row r="55" spans="2:23" ht="75" hidden="1">
      <c r="B55" s="35">
        <v>28</v>
      </c>
      <c r="C55" s="40" t="s">
        <v>176</v>
      </c>
      <c r="D55" s="14" t="s">
        <v>75</v>
      </c>
      <c r="E55" s="7">
        <v>0</v>
      </c>
      <c r="F55" s="7">
        <v>0</v>
      </c>
      <c r="G55" s="7">
        <v>0</v>
      </c>
      <c r="H55" s="7">
        <v>0</v>
      </c>
      <c r="I55" s="7">
        <v>126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44">
        <f t="shared" ref="U55" si="29">SUM(E55:T56)</f>
        <v>1015.1</v>
      </c>
      <c r="V55" s="60">
        <v>1015.1</v>
      </c>
      <c r="W55" s="62">
        <f t="shared" ref="W55" si="30">U55-V55</f>
        <v>0</v>
      </c>
    </row>
    <row r="56" spans="2:23" ht="75" hidden="1">
      <c r="B56" s="37"/>
      <c r="C56" s="41"/>
      <c r="D56" s="14" t="s">
        <v>76</v>
      </c>
      <c r="E56" s="7">
        <v>0</v>
      </c>
      <c r="F56" s="7">
        <v>0</v>
      </c>
      <c r="G56" s="7">
        <v>0</v>
      </c>
      <c r="H56" s="7">
        <v>0</v>
      </c>
      <c r="I56" s="7">
        <v>889.1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45"/>
      <c r="V56" s="61"/>
      <c r="W56" s="63"/>
    </row>
    <row r="57" spans="2:23" ht="75" hidden="1">
      <c r="B57" s="35">
        <v>29</v>
      </c>
      <c r="C57" s="40" t="s">
        <v>96</v>
      </c>
      <c r="D57" s="14" t="s">
        <v>75</v>
      </c>
      <c r="E57" s="7">
        <v>0</v>
      </c>
      <c r="F57" s="7">
        <v>0</v>
      </c>
      <c r="G57" s="7">
        <v>0</v>
      </c>
      <c r="H57" s="7">
        <v>0</v>
      </c>
      <c r="I57" s="7">
        <v>84.4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44">
        <f t="shared" ref="U57" si="31">SUM(E57:T58)</f>
        <v>723.3</v>
      </c>
      <c r="V57" s="60">
        <v>723.3</v>
      </c>
      <c r="W57" s="62">
        <f t="shared" ref="W57" si="32">U57-V57</f>
        <v>0</v>
      </c>
    </row>
    <row r="58" spans="2:23" ht="75" hidden="1">
      <c r="B58" s="37"/>
      <c r="C58" s="41"/>
      <c r="D58" s="14" t="s">
        <v>76</v>
      </c>
      <c r="E58" s="7">
        <v>0</v>
      </c>
      <c r="F58" s="7">
        <v>0</v>
      </c>
      <c r="G58" s="7">
        <v>0</v>
      </c>
      <c r="H58" s="7">
        <v>0</v>
      </c>
      <c r="I58" s="7">
        <v>638.9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45"/>
      <c r="V58" s="61"/>
      <c r="W58" s="63"/>
    </row>
    <row r="59" spans="2:23" ht="75" hidden="1">
      <c r="B59" s="35">
        <v>30</v>
      </c>
      <c r="C59" s="40" t="s">
        <v>88</v>
      </c>
      <c r="D59" s="14" t="s">
        <v>75</v>
      </c>
      <c r="E59" s="7">
        <v>0</v>
      </c>
      <c r="F59" s="7">
        <v>0</v>
      </c>
      <c r="G59" s="7">
        <v>0</v>
      </c>
      <c r="H59" s="7">
        <v>0</v>
      </c>
      <c r="I59" s="7">
        <v>129.19999999999999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44">
        <f t="shared" ref="U59" si="33">SUM(E59:T60)</f>
        <v>951.7</v>
      </c>
      <c r="V59" s="60">
        <v>951.7</v>
      </c>
      <c r="W59" s="62">
        <f t="shared" ref="W59" si="34">U59-V59</f>
        <v>0</v>
      </c>
    </row>
    <row r="60" spans="2:23" ht="75" hidden="1">
      <c r="B60" s="37"/>
      <c r="C60" s="41"/>
      <c r="D60" s="14" t="s">
        <v>76</v>
      </c>
      <c r="E60" s="7">
        <v>0</v>
      </c>
      <c r="F60" s="7">
        <v>0</v>
      </c>
      <c r="G60" s="7">
        <v>0</v>
      </c>
      <c r="H60" s="7">
        <v>0</v>
      </c>
      <c r="I60" s="7">
        <v>822.5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45"/>
      <c r="V60" s="61"/>
      <c r="W60" s="63"/>
    </row>
    <row r="61" spans="2:23" ht="75" hidden="1">
      <c r="B61" s="35">
        <v>31</v>
      </c>
      <c r="C61" s="40" t="s">
        <v>89</v>
      </c>
      <c r="D61" s="14" t="s">
        <v>75</v>
      </c>
      <c r="E61" s="7">
        <v>0</v>
      </c>
      <c r="F61" s="7">
        <v>0</v>
      </c>
      <c r="G61" s="7">
        <v>0</v>
      </c>
      <c r="H61" s="7">
        <v>0</v>
      </c>
      <c r="I61" s="7">
        <v>39.700000000000003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44">
        <f t="shared" ref="U61" si="35">SUM(E61:T62)</f>
        <v>166.10000000000002</v>
      </c>
      <c r="V61" s="60">
        <v>166.1</v>
      </c>
      <c r="W61" s="62">
        <f t="shared" ref="W61" si="36">U61-V61</f>
        <v>0</v>
      </c>
    </row>
    <row r="62" spans="2:23" ht="75" hidden="1">
      <c r="B62" s="37"/>
      <c r="C62" s="41"/>
      <c r="D62" s="14" t="s">
        <v>76</v>
      </c>
      <c r="E62" s="7">
        <v>0</v>
      </c>
      <c r="F62" s="7">
        <v>0</v>
      </c>
      <c r="G62" s="7">
        <v>0</v>
      </c>
      <c r="H62" s="7">
        <v>0</v>
      </c>
      <c r="I62" s="7">
        <v>126.4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45"/>
      <c r="V62" s="61"/>
      <c r="W62" s="63"/>
    </row>
    <row r="63" spans="2:23" ht="75" hidden="1">
      <c r="B63" s="35">
        <v>32</v>
      </c>
      <c r="C63" s="40" t="s">
        <v>17</v>
      </c>
      <c r="D63" s="14" t="s">
        <v>75</v>
      </c>
      <c r="E63" s="7">
        <v>0</v>
      </c>
      <c r="F63" s="7">
        <v>0</v>
      </c>
      <c r="G63" s="7">
        <v>0</v>
      </c>
      <c r="H63" s="7">
        <v>0</v>
      </c>
      <c r="I63" s="7">
        <v>39.700000000000003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44">
        <f>SUM(E63:T64)</f>
        <v>193.60000000000002</v>
      </c>
      <c r="V63" s="60">
        <v>193.6</v>
      </c>
      <c r="W63" s="62">
        <f t="shared" ref="W63" si="37">U63-V63</f>
        <v>0</v>
      </c>
    </row>
    <row r="64" spans="2:23" ht="75" hidden="1">
      <c r="B64" s="37"/>
      <c r="C64" s="41"/>
      <c r="D64" s="14" t="s">
        <v>76</v>
      </c>
      <c r="E64" s="7">
        <v>0</v>
      </c>
      <c r="F64" s="7">
        <v>0</v>
      </c>
      <c r="G64" s="7">
        <v>0</v>
      </c>
      <c r="H64" s="7">
        <v>0</v>
      </c>
      <c r="I64" s="7">
        <v>153.9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45"/>
      <c r="V64" s="61"/>
      <c r="W64" s="63"/>
    </row>
    <row r="65" spans="2:23" ht="75" hidden="1">
      <c r="B65" s="35">
        <v>33</v>
      </c>
      <c r="C65" s="40" t="s">
        <v>191</v>
      </c>
      <c r="D65" s="14" t="s">
        <v>75</v>
      </c>
      <c r="E65" s="7">
        <v>0</v>
      </c>
      <c r="F65" s="7">
        <v>0</v>
      </c>
      <c r="G65" s="7">
        <v>0</v>
      </c>
      <c r="H65" s="7">
        <v>0</v>
      </c>
      <c r="I65" s="7">
        <v>84.5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44">
        <f t="shared" ref="U65" si="38">SUM(E65:T66)</f>
        <v>380.4</v>
      </c>
      <c r="V65" s="60">
        <v>380.4</v>
      </c>
      <c r="W65" s="62">
        <f t="shared" ref="W65" si="39">U65-V65</f>
        <v>0</v>
      </c>
    </row>
    <row r="66" spans="2:23" ht="75" hidden="1">
      <c r="B66" s="37"/>
      <c r="C66" s="41"/>
      <c r="D66" s="14" t="s">
        <v>76</v>
      </c>
      <c r="E66" s="7">
        <v>0</v>
      </c>
      <c r="F66" s="7">
        <v>0</v>
      </c>
      <c r="G66" s="7">
        <v>0</v>
      </c>
      <c r="H66" s="7">
        <v>0</v>
      </c>
      <c r="I66" s="7">
        <v>295.89999999999998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45"/>
      <c r="V66" s="61"/>
      <c r="W66" s="63"/>
    </row>
    <row r="67" spans="2:23" ht="75" hidden="1">
      <c r="B67" s="35">
        <v>34</v>
      </c>
      <c r="C67" s="40" t="s">
        <v>177</v>
      </c>
      <c r="D67" s="14" t="s">
        <v>75</v>
      </c>
      <c r="E67" s="7">
        <v>0</v>
      </c>
      <c r="F67" s="7">
        <v>0</v>
      </c>
      <c r="G67" s="7">
        <v>0</v>
      </c>
      <c r="H67" s="7">
        <v>0</v>
      </c>
      <c r="I67" s="7">
        <v>121.4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44">
        <f t="shared" ref="U67" si="40">SUM(E67:T68)</f>
        <v>709</v>
      </c>
      <c r="V67" s="60">
        <v>709</v>
      </c>
      <c r="W67" s="62">
        <f t="shared" ref="W67" si="41">U67-V67</f>
        <v>0</v>
      </c>
    </row>
    <row r="68" spans="2:23" ht="75" hidden="1">
      <c r="B68" s="37"/>
      <c r="C68" s="41"/>
      <c r="D68" s="14" t="s">
        <v>76</v>
      </c>
      <c r="E68" s="7">
        <v>0</v>
      </c>
      <c r="F68" s="7">
        <v>0</v>
      </c>
      <c r="G68" s="7">
        <v>0</v>
      </c>
      <c r="H68" s="7">
        <v>0</v>
      </c>
      <c r="I68" s="7">
        <v>587.6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45"/>
      <c r="V68" s="61"/>
      <c r="W68" s="63"/>
    </row>
    <row r="69" spans="2:23" ht="75" hidden="1">
      <c r="B69" s="35">
        <v>35</v>
      </c>
      <c r="C69" s="40" t="s">
        <v>90</v>
      </c>
      <c r="D69" s="14" t="s">
        <v>75</v>
      </c>
      <c r="E69" s="7">
        <v>0</v>
      </c>
      <c r="F69" s="7">
        <v>0</v>
      </c>
      <c r="G69" s="7">
        <v>0</v>
      </c>
      <c r="H69" s="7">
        <v>0</v>
      </c>
      <c r="I69" s="7">
        <v>117.3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44">
        <f t="shared" ref="U69" si="42">SUM(E69:T70)</f>
        <v>998.59999999999991</v>
      </c>
      <c r="V69" s="60">
        <v>998.6</v>
      </c>
      <c r="W69" s="62">
        <f t="shared" ref="W69" si="43">U69-V69</f>
        <v>0</v>
      </c>
    </row>
    <row r="70" spans="2:23" ht="75" hidden="1">
      <c r="B70" s="37"/>
      <c r="C70" s="41"/>
      <c r="D70" s="14" t="s">
        <v>76</v>
      </c>
      <c r="E70" s="7">
        <v>0</v>
      </c>
      <c r="F70" s="7">
        <v>0</v>
      </c>
      <c r="G70" s="7">
        <v>0</v>
      </c>
      <c r="H70" s="7">
        <v>0</v>
      </c>
      <c r="I70" s="7">
        <v>881.3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45"/>
      <c r="V70" s="61"/>
      <c r="W70" s="63"/>
    </row>
    <row r="71" spans="2:23" ht="96.75" hidden="1" customHeight="1">
      <c r="B71" s="15">
        <v>36</v>
      </c>
      <c r="C71" s="18" t="s">
        <v>70</v>
      </c>
      <c r="D71" s="14" t="s">
        <v>80</v>
      </c>
      <c r="E71" s="7">
        <v>0</v>
      </c>
      <c r="F71" s="7">
        <v>0</v>
      </c>
      <c r="G71" s="7">
        <v>0</v>
      </c>
      <c r="H71" s="7">
        <v>0</v>
      </c>
      <c r="I71" s="7">
        <v>300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f>SUM(E71:T71)</f>
        <v>300</v>
      </c>
      <c r="V71" s="17">
        <v>300</v>
      </c>
      <c r="W71" s="2">
        <f>U71-V71</f>
        <v>0</v>
      </c>
    </row>
    <row r="72" spans="2:23" ht="75" hidden="1">
      <c r="B72" s="15">
        <v>37</v>
      </c>
      <c r="C72" s="19" t="s">
        <v>18</v>
      </c>
      <c r="D72" s="14" t="s">
        <v>80</v>
      </c>
      <c r="E72" s="7">
        <v>0</v>
      </c>
      <c r="F72" s="7">
        <v>0</v>
      </c>
      <c r="G72" s="7">
        <v>0</v>
      </c>
      <c r="H72" s="7">
        <v>0</v>
      </c>
      <c r="I72" s="7">
        <v>169.7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f t="shared" ref="U72:U74" si="44">SUM(E72:T72)</f>
        <v>169.7</v>
      </c>
      <c r="V72" s="17">
        <v>169.7</v>
      </c>
      <c r="W72" s="2">
        <f t="shared" ref="W72:W74" si="45">U72-V72</f>
        <v>0</v>
      </c>
    </row>
    <row r="73" spans="2:23" ht="79.5" hidden="1" customHeight="1">
      <c r="B73" s="15">
        <v>38</v>
      </c>
      <c r="C73" s="18" t="s">
        <v>178</v>
      </c>
      <c r="D73" s="14" t="s">
        <v>80</v>
      </c>
      <c r="E73" s="7">
        <v>0</v>
      </c>
      <c r="F73" s="7">
        <v>0</v>
      </c>
      <c r="G73" s="7">
        <v>0</v>
      </c>
      <c r="H73" s="7">
        <v>0</v>
      </c>
      <c r="I73" s="7">
        <v>225.5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f t="shared" si="44"/>
        <v>225.5</v>
      </c>
      <c r="V73" s="17">
        <v>225.5</v>
      </c>
      <c r="W73" s="2">
        <f t="shared" si="45"/>
        <v>0</v>
      </c>
    </row>
    <row r="74" spans="2:23" ht="75" hidden="1">
      <c r="B74" s="15">
        <v>39</v>
      </c>
      <c r="C74" s="16" t="s">
        <v>19</v>
      </c>
      <c r="D74" s="14" t="s">
        <v>80</v>
      </c>
      <c r="E74" s="7">
        <v>0</v>
      </c>
      <c r="F74" s="7">
        <v>0</v>
      </c>
      <c r="G74" s="7">
        <v>0</v>
      </c>
      <c r="H74" s="7">
        <v>0</v>
      </c>
      <c r="I74" s="7">
        <v>79.5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f t="shared" si="44"/>
        <v>79.5</v>
      </c>
      <c r="V74" s="17">
        <v>79.5</v>
      </c>
      <c r="W74" s="2">
        <f t="shared" si="45"/>
        <v>0</v>
      </c>
    </row>
    <row r="75" spans="2:23" ht="76.5" hidden="1" customHeight="1">
      <c r="B75" s="35">
        <v>40</v>
      </c>
      <c r="C75" s="40" t="s">
        <v>179</v>
      </c>
      <c r="D75" s="14" t="s">
        <v>75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66.599999999999994</v>
      </c>
      <c r="K75" s="7">
        <v>0</v>
      </c>
      <c r="L75" s="7">
        <v>0</v>
      </c>
      <c r="M75" s="7">
        <v>0</v>
      </c>
      <c r="N75" s="7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44">
        <f>SUM(E75:T76)</f>
        <v>983.2</v>
      </c>
      <c r="V75" s="60">
        <v>983.2</v>
      </c>
      <c r="W75" s="62">
        <f>U75-V75</f>
        <v>0</v>
      </c>
    </row>
    <row r="76" spans="2:23" ht="79.5" hidden="1" customHeight="1">
      <c r="B76" s="37"/>
      <c r="C76" s="41"/>
      <c r="D76" s="14" t="s">
        <v>76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916.6</v>
      </c>
      <c r="K76" s="7">
        <v>0</v>
      </c>
      <c r="L76" s="7">
        <v>0</v>
      </c>
      <c r="M76" s="7">
        <v>0</v>
      </c>
      <c r="N76" s="7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45"/>
      <c r="V76" s="61"/>
      <c r="W76" s="63"/>
    </row>
    <row r="77" spans="2:23" ht="75" hidden="1">
      <c r="B77" s="35">
        <v>41</v>
      </c>
      <c r="C77" s="40" t="s">
        <v>180</v>
      </c>
      <c r="D77" s="14" t="s">
        <v>75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46.8</v>
      </c>
      <c r="K77" s="7">
        <v>0</v>
      </c>
      <c r="L77" s="7">
        <v>0</v>
      </c>
      <c r="M77" s="7">
        <v>0</v>
      </c>
      <c r="N77" s="7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44">
        <f t="shared" ref="U77" si="46">SUM(E77:T78)</f>
        <v>231.39999999999998</v>
      </c>
      <c r="V77" s="60">
        <v>231.4</v>
      </c>
      <c r="W77" s="62">
        <f t="shared" ref="W77" si="47">U77-V77</f>
        <v>0</v>
      </c>
    </row>
    <row r="78" spans="2:23" ht="75" hidden="1">
      <c r="B78" s="37"/>
      <c r="C78" s="41"/>
      <c r="D78" s="14" t="s">
        <v>76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184.6</v>
      </c>
      <c r="K78" s="7">
        <v>0</v>
      </c>
      <c r="L78" s="7">
        <v>0</v>
      </c>
      <c r="M78" s="7">
        <v>0</v>
      </c>
      <c r="N78" s="7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45"/>
      <c r="V78" s="61"/>
      <c r="W78" s="63"/>
    </row>
    <row r="79" spans="2:23" ht="75" hidden="1">
      <c r="B79" s="35">
        <v>42</v>
      </c>
      <c r="C79" s="40" t="s">
        <v>181</v>
      </c>
      <c r="D79" s="14" t="s">
        <v>75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78.8</v>
      </c>
      <c r="K79" s="7">
        <v>0</v>
      </c>
      <c r="L79" s="7">
        <v>0</v>
      </c>
      <c r="M79" s="7">
        <v>0</v>
      </c>
      <c r="N79" s="7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44">
        <f t="shared" ref="U79" si="48">SUM(E79:T80)</f>
        <v>1074.2</v>
      </c>
      <c r="V79" s="60">
        <v>1074.2</v>
      </c>
      <c r="W79" s="62">
        <f t="shared" ref="W79" si="49">U79-V79</f>
        <v>0</v>
      </c>
    </row>
    <row r="80" spans="2:23" ht="75" hidden="1">
      <c r="B80" s="37"/>
      <c r="C80" s="41"/>
      <c r="D80" s="14" t="s">
        <v>76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995.4</v>
      </c>
      <c r="K80" s="7">
        <v>0</v>
      </c>
      <c r="L80" s="7">
        <v>0</v>
      </c>
      <c r="M80" s="7">
        <v>0</v>
      </c>
      <c r="N80" s="7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45"/>
      <c r="V80" s="61"/>
      <c r="W80" s="63"/>
    </row>
    <row r="81" spans="2:23" ht="75" hidden="1">
      <c r="B81" s="35">
        <v>43</v>
      </c>
      <c r="C81" s="40" t="s">
        <v>200</v>
      </c>
      <c r="D81" s="14" t="s">
        <v>75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50.1</v>
      </c>
      <c r="K81" s="7">
        <v>0</v>
      </c>
      <c r="L81" s="7">
        <v>0</v>
      </c>
      <c r="M81" s="7">
        <v>0</v>
      </c>
      <c r="N81" s="7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44">
        <f t="shared" ref="U81" si="50">SUM(E81:T82)</f>
        <v>454.8</v>
      </c>
      <c r="V81" s="60">
        <v>454.8</v>
      </c>
      <c r="W81" s="62">
        <f t="shared" ref="W81" si="51">U81-V81</f>
        <v>0</v>
      </c>
    </row>
    <row r="82" spans="2:23" ht="75" hidden="1">
      <c r="B82" s="37"/>
      <c r="C82" s="41"/>
      <c r="D82" s="14" t="s">
        <v>76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404.7</v>
      </c>
      <c r="K82" s="7">
        <v>0</v>
      </c>
      <c r="L82" s="7">
        <v>0</v>
      </c>
      <c r="M82" s="7">
        <v>0</v>
      </c>
      <c r="N82" s="7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45"/>
      <c r="V82" s="61"/>
      <c r="W82" s="63"/>
    </row>
    <row r="83" spans="2:23" ht="75" hidden="1">
      <c r="B83" s="35">
        <v>44</v>
      </c>
      <c r="C83" s="40" t="s">
        <v>20</v>
      </c>
      <c r="D83" s="14" t="s">
        <v>75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46.4</v>
      </c>
      <c r="K83" s="7">
        <v>0</v>
      </c>
      <c r="L83" s="7">
        <v>0</v>
      </c>
      <c r="M83" s="7">
        <v>0</v>
      </c>
      <c r="N83" s="7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44">
        <f t="shared" ref="U83" si="52">SUM(E83:T84)</f>
        <v>614.1</v>
      </c>
      <c r="V83" s="60">
        <v>614.1</v>
      </c>
      <c r="W83" s="62">
        <f t="shared" ref="W83" si="53">U83-V83</f>
        <v>0</v>
      </c>
    </row>
    <row r="84" spans="2:23" ht="75" hidden="1">
      <c r="B84" s="37"/>
      <c r="C84" s="41"/>
      <c r="D84" s="14" t="s">
        <v>76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567.70000000000005</v>
      </c>
      <c r="K84" s="7">
        <v>0</v>
      </c>
      <c r="L84" s="7">
        <v>0</v>
      </c>
      <c r="M84" s="7">
        <v>0</v>
      </c>
      <c r="N84" s="7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45"/>
      <c r="V84" s="61"/>
      <c r="W84" s="63"/>
    </row>
    <row r="85" spans="2:23" ht="75" hidden="1">
      <c r="B85" s="35">
        <v>45</v>
      </c>
      <c r="C85" s="40" t="s">
        <v>21</v>
      </c>
      <c r="D85" s="14" t="s">
        <v>75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101.5</v>
      </c>
      <c r="K85" s="7">
        <v>0</v>
      </c>
      <c r="L85" s="7">
        <v>0</v>
      </c>
      <c r="M85" s="7">
        <v>0</v>
      </c>
      <c r="N85" s="7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44">
        <f t="shared" ref="U85" si="54">SUM(E85:T86)</f>
        <v>1076.4000000000001</v>
      </c>
      <c r="V85" s="60">
        <v>1076.4000000000001</v>
      </c>
      <c r="W85" s="62">
        <f t="shared" ref="W85" si="55">U85-V85</f>
        <v>0</v>
      </c>
    </row>
    <row r="86" spans="2:23" ht="75" hidden="1">
      <c r="B86" s="37"/>
      <c r="C86" s="41"/>
      <c r="D86" s="14" t="s">
        <v>76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974.9</v>
      </c>
      <c r="K86" s="7">
        <v>0</v>
      </c>
      <c r="L86" s="7">
        <v>0</v>
      </c>
      <c r="M86" s="7">
        <v>0</v>
      </c>
      <c r="N86" s="7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45"/>
      <c r="V86" s="61"/>
      <c r="W86" s="63"/>
    </row>
    <row r="87" spans="2:23" ht="75" hidden="1">
      <c r="B87" s="35">
        <v>46</v>
      </c>
      <c r="C87" s="40" t="s">
        <v>22</v>
      </c>
      <c r="D87" s="14" t="s">
        <v>75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67.3</v>
      </c>
      <c r="K87" s="7">
        <v>0</v>
      </c>
      <c r="L87" s="7">
        <v>0</v>
      </c>
      <c r="M87" s="7">
        <v>0</v>
      </c>
      <c r="N87" s="7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44">
        <f t="shared" ref="U87" si="56">SUM(E87:T88)</f>
        <v>846.19999999999993</v>
      </c>
      <c r="V87" s="60">
        <v>846.2</v>
      </c>
      <c r="W87" s="62">
        <f t="shared" ref="W87" si="57">U87-V87</f>
        <v>0</v>
      </c>
    </row>
    <row r="88" spans="2:23" ht="75" hidden="1">
      <c r="B88" s="37"/>
      <c r="C88" s="41"/>
      <c r="D88" s="14" t="s">
        <v>76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778.9</v>
      </c>
      <c r="K88" s="7">
        <v>0</v>
      </c>
      <c r="L88" s="7">
        <v>0</v>
      </c>
      <c r="M88" s="7">
        <v>0</v>
      </c>
      <c r="N88" s="7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45"/>
      <c r="V88" s="61"/>
      <c r="W88" s="63"/>
    </row>
    <row r="89" spans="2:23" ht="75" hidden="1">
      <c r="B89" s="35">
        <v>47</v>
      </c>
      <c r="C89" s="40" t="s">
        <v>182</v>
      </c>
      <c r="D89" s="14" t="s">
        <v>75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64</v>
      </c>
      <c r="K89" s="7">
        <v>0</v>
      </c>
      <c r="L89" s="7">
        <v>0</v>
      </c>
      <c r="M89" s="7">
        <v>0</v>
      </c>
      <c r="N89" s="7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44">
        <f t="shared" ref="U89:U149" si="58">SUM(E89:T90)</f>
        <v>1128.3</v>
      </c>
      <c r="V89" s="60">
        <v>1128.2</v>
      </c>
      <c r="W89" s="62">
        <f t="shared" ref="W89" si="59">U89-V89</f>
        <v>9.9999999999909051E-2</v>
      </c>
    </row>
    <row r="90" spans="2:23" ht="75" hidden="1">
      <c r="B90" s="37"/>
      <c r="C90" s="41"/>
      <c r="D90" s="14" t="s">
        <v>76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1064.3</v>
      </c>
      <c r="K90" s="7">
        <v>0</v>
      </c>
      <c r="L90" s="7">
        <v>0</v>
      </c>
      <c r="M90" s="7">
        <v>0</v>
      </c>
      <c r="N90" s="7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45"/>
      <c r="V90" s="61"/>
      <c r="W90" s="63"/>
    </row>
    <row r="91" spans="2:23" ht="75" hidden="1">
      <c r="B91" s="35">
        <v>48</v>
      </c>
      <c r="C91" s="40" t="s">
        <v>97</v>
      </c>
      <c r="D91" s="14" t="s">
        <v>75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88.3</v>
      </c>
      <c r="K91" s="7">
        <v>0</v>
      </c>
      <c r="L91" s="7">
        <v>0</v>
      </c>
      <c r="M91" s="7">
        <v>0</v>
      </c>
      <c r="N91" s="7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44">
        <f t="shared" si="58"/>
        <v>1049.5999999999999</v>
      </c>
      <c r="V91" s="60">
        <v>1049.5999999999999</v>
      </c>
      <c r="W91" s="62">
        <f t="shared" ref="W91" si="60">U91-V91</f>
        <v>0</v>
      </c>
    </row>
    <row r="92" spans="2:23" ht="75" hidden="1">
      <c r="B92" s="37"/>
      <c r="C92" s="41"/>
      <c r="D92" s="14" t="s">
        <v>76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961.3</v>
      </c>
      <c r="K92" s="7">
        <v>0</v>
      </c>
      <c r="L92" s="7">
        <v>0</v>
      </c>
      <c r="M92" s="7">
        <v>0</v>
      </c>
      <c r="N92" s="7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45"/>
      <c r="V92" s="61"/>
      <c r="W92" s="63"/>
    </row>
    <row r="93" spans="2:23" ht="75" hidden="1">
      <c r="B93" s="35">
        <v>49</v>
      </c>
      <c r="C93" s="40" t="s">
        <v>98</v>
      </c>
      <c r="D93" s="14" t="s">
        <v>75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46.4</v>
      </c>
      <c r="K93" s="7">
        <v>0</v>
      </c>
      <c r="L93" s="7">
        <v>0</v>
      </c>
      <c r="M93" s="7">
        <v>0</v>
      </c>
      <c r="N93" s="7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44">
        <f t="shared" si="58"/>
        <v>386.2</v>
      </c>
      <c r="V93" s="60">
        <v>386.2</v>
      </c>
      <c r="W93" s="62">
        <f t="shared" ref="W93" si="61">U93-V93</f>
        <v>0</v>
      </c>
    </row>
    <row r="94" spans="2:23" ht="75" hidden="1">
      <c r="B94" s="37"/>
      <c r="C94" s="41"/>
      <c r="D94" s="14" t="s">
        <v>76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339.8</v>
      </c>
      <c r="K94" s="7">
        <v>0</v>
      </c>
      <c r="L94" s="7">
        <v>0</v>
      </c>
      <c r="M94" s="7">
        <v>0</v>
      </c>
      <c r="N94" s="7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45"/>
      <c r="V94" s="61"/>
      <c r="W94" s="63"/>
    </row>
    <row r="95" spans="2:23" ht="75" hidden="1">
      <c r="B95" s="35">
        <v>50</v>
      </c>
      <c r="C95" s="40" t="s">
        <v>23</v>
      </c>
      <c r="D95" s="14" t="s">
        <v>75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56</v>
      </c>
      <c r="L95" s="7">
        <v>0</v>
      </c>
      <c r="M95" s="7">
        <v>0</v>
      </c>
      <c r="N95" s="7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44">
        <f t="shared" si="58"/>
        <v>1371.7</v>
      </c>
      <c r="V95" s="60">
        <v>1371.7</v>
      </c>
      <c r="W95" s="62">
        <f t="shared" ref="W95" si="62">U95-V95</f>
        <v>0</v>
      </c>
    </row>
    <row r="96" spans="2:23" ht="75" hidden="1">
      <c r="B96" s="37"/>
      <c r="C96" s="41"/>
      <c r="D96" s="14" t="s">
        <v>76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1315.7</v>
      </c>
      <c r="L96" s="7">
        <v>0</v>
      </c>
      <c r="M96" s="7">
        <v>0</v>
      </c>
      <c r="N96" s="7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45"/>
      <c r="V96" s="61"/>
      <c r="W96" s="63"/>
    </row>
    <row r="97" spans="2:23" ht="75" hidden="1">
      <c r="B97" s="35">
        <v>51</v>
      </c>
      <c r="C97" s="40" t="s">
        <v>99</v>
      </c>
      <c r="D97" s="14" t="s">
        <v>75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56</v>
      </c>
      <c r="L97" s="7">
        <v>0</v>
      </c>
      <c r="M97" s="7">
        <v>0</v>
      </c>
      <c r="N97" s="7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44">
        <f t="shared" si="58"/>
        <v>480.1</v>
      </c>
      <c r="V97" s="60">
        <v>480.1</v>
      </c>
      <c r="W97" s="62">
        <f t="shared" ref="W97" si="63">U97-V97</f>
        <v>0</v>
      </c>
    </row>
    <row r="98" spans="2:23" ht="75" hidden="1">
      <c r="B98" s="37"/>
      <c r="C98" s="41"/>
      <c r="D98" s="14" t="s">
        <v>76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424.1</v>
      </c>
      <c r="L98" s="7">
        <v>0</v>
      </c>
      <c r="M98" s="7">
        <v>0</v>
      </c>
      <c r="N98" s="7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45"/>
      <c r="V98" s="61"/>
      <c r="W98" s="63"/>
    </row>
    <row r="99" spans="2:23" ht="75" hidden="1">
      <c r="B99" s="35">
        <v>52</v>
      </c>
      <c r="C99" s="40" t="s">
        <v>24</v>
      </c>
      <c r="D99" s="14" t="s">
        <v>75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56</v>
      </c>
      <c r="L99" s="7">
        <v>0</v>
      </c>
      <c r="M99" s="7">
        <v>0</v>
      </c>
      <c r="N99" s="7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44">
        <f t="shared" si="58"/>
        <v>939.9</v>
      </c>
      <c r="V99" s="60">
        <v>939.9</v>
      </c>
      <c r="W99" s="62">
        <f t="shared" ref="W99" si="64">U99-V99</f>
        <v>0</v>
      </c>
    </row>
    <row r="100" spans="2:23" ht="75" hidden="1">
      <c r="B100" s="37"/>
      <c r="C100" s="41"/>
      <c r="D100" s="14" t="s">
        <v>76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883.9</v>
      </c>
      <c r="L100" s="7">
        <v>0</v>
      </c>
      <c r="M100" s="7">
        <v>0</v>
      </c>
      <c r="N100" s="7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45"/>
      <c r="V100" s="61"/>
      <c r="W100" s="63"/>
    </row>
    <row r="101" spans="2:23" ht="75" hidden="1">
      <c r="B101" s="35">
        <v>53</v>
      </c>
      <c r="C101" s="40" t="s">
        <v>100</v>
      </c>
      <c r="D101" s="14" t="s">
        <v>75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56</v>
      </c>
      <c r="L101" s="7">
        <v>0</v>
      </c>
      <c r="M101" s="7">
        <v>0</v>
      </c>
      <c r="N101" s="7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44">
        <f t="shared" si="58"/>
        <v>893.9</v>
      </c>
      <c r="V101" s="60">
        <v>893.9</v>
      </c>
      <c r="W101" s="62">
        <f t="shared" ref="W101" si="65">U101-V101</f>
        <v>0</v>
      </c>
    </row>
    <row r="102" spans="2:23" ht="75" hidden="1">
      <c r="B102" s="37"/>
      <c r="C102" s="41"/>
      <c r="D102" s="14" t="s">
        <v>76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837.9</v>
      </c>
      <c r="L102" s="7">
        <v>0</v>
      </c>
      <c r="M102" s="7">
        <v>0</v>
      </c>
      <c r="N102" s="7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45"/>
      <c r="V102" s="61"/>
      <c r="W102" s="63"/>
    </row>
    <row r="103" spans="2:23" ht="75" hidden="1">
      <c r="B103" s="35">
        <v>54</v>
      </c>
      <c r="C103" s="40" t="s">
        <v>192</v>
      </c>
      <c r="D103" s="14" t="s">
        <v>75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56</v>
      </c>
      <c r="L103" s="7">
        <v>0</v>
      </c>
      <c r="M103" s="7">
        <v>0</v>
      </c>
      <c r="N103" s="7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44">
        <f t="shared" si="58"/>
        <v>1543.2</v>
      </c>
      <c r="V103" s="60">
        <v>1543.2</v>
      </c>
      <c r="W103" s="62">
        <f t="shared" ref="W103" si="66">U103-V103</f>
        <v>0</v>
      </c>
    </row>
    <row r="104" spans="2:23" ht="75" hidden="1">
      <c r="B104" s="37"/>
      <c r="C104" s="41"/>
      <c r="D104" s="14" t="s">
        <v>76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1487.2</v>
      </c>
      <c r="L104" s="7">
        <v>0</v>
      </c>
      <c r="M104" s="7">
        <v>0</v>
      </c>
      <c r="N104" s="7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45"/>
      <c r="V104" s="61"/>
      <c r="W104" s="63"/>
    </row>
    <row r="105" spans="2:23" ht="75" hidden="1">
      <c r="B105" s="35">
        <v>55</v>
      </c>
      <c r="C105" s="40" t="s">
        <v>101</v>
      </c>
      <c r="D105" s="14" t="s">
        <v>75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70</v>
      </c>
      <c r="L105" s="7">
        <v>0</v>
      </c>
      <c r="M105" s="7">
        <v>0</v>
      </c>
      <c r="N105" s="7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44">
        <f t="shared" si="58"/>
        <v>1477.2</v>
      </c>
      <c r="V105" s="60">
        <v>1477.2</v>
      </c>
      <c r="W105" s="62">
        <f t="shared" ref="W105" si="67">U105-V105</f>
        <v>0</v>
      </c>
    </row>
    <row r="106" spans="2:23" ht="75" hidden="1">
      <c r="B106" s="37"/>
      <c r="C106" s="41"/>
      <c r="D106" s="14" t="s">
        <v>76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1407.2</v>
      </c>
      <c r="L106" s="7">
        <v>0</v>
      </c>
      <c r="M106" s="7">
        <v>0</v>
      </c>
      <c r="N106" s="7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45"/>
      <c r="V106" s="61"/>
      <c r="W106" s="63"/>
    </row>
    <row r="107" spans="2:23" ht="75" hidden="1">
      <c r="B107" s="35">
        <v>56</v>
      </c>
      <c r="C107" s="40" t="s">
        <v>25</v>
      </c>
      <c r="D107" s="14" t="s">
        <v>75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56</v>
      </c>
      <c r="L107" s="7">
        <v>0</v>
      </c>
      <c r="M107" s="7">
        <v>0</v>
      </c>
      <c r="N107" s="7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44">
        <f t="shared" si="58"/>
        <v>655.5</v>
      </c>
      <c r="V107" s="60">
        <v>655.5</v>
      </c>
      <c r="W107" s="62">
        <f t="shared" ref="W107" si="68">U107-V107</f>
        <v>0</v>
      </c>
    </row>
    <row r="108" spans="2:23" ht="75" hidden="1">
      <c r="B108" s="37"/>
      <c r="C108" s="41"/>
      <c r="D108" s="14" t="s">
        <v>76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599.5</v>
      </c>
      <c r="L108" s="7">
        <v>0</v>
      </c>
      <c r="M108" s="7">
        <v>0</v>
      </c>
      <c r="N108" s="7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45"/>
      <c r="V108" s="61"/>
      <c r="W108" s="63"/>
    </row>
    <row r="109" spans="2:23" ht="78.75" hidden="1" customHeight="1">
      <c r="B109" s="35">
        <v>57</v>
      </c>
      <c r="C109" s="40" t="s">
        <v>102</v>
      </c>
      <c r="D109" s="14" t="s">
        <v>75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56</v>
      </c>
      <c r="L109" s="7">
        <v>0</v>
      </c>
      <c r="M109" s="7">
        <v>0</v>
      </c>
      <c r="N109" s="7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44">
        <f t="shared" si="58"/>
        <v>1578.4</v>
      </c>
      <c r="V109" s="60">
        <v>4578.3999999999996</v>
      </c>
      <c r="W109" s="64">
        <f t="shared" ref="W109" si="69">U109-V109</f>
        <v>-2999.9999999999995</v>
      </c>
    </row>
    <row r="110" spans="2:23" ht="93" hidden="1" customHeight="1">
      <c r="B110" s="37"/>
      <c r="C110" s="41"/>
      <c r="D110" s="14" t="s">
        <v>76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1522.4</v>
      </c>
      <c r="L110" s="7">
        <v>0</v>
      </c>
      <c r="M110" s="7">
        <v>0</v>
      </c>
      <c r="N110" s="7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45"/>
      <c r="V110" s="61"/>
      <c r="W110" s="65"/>
    </row>
    <row r="111" spans="2:23" ht="75" hidden="1">
      <c r="B111" s="35">
        <v>58</v>
      </c>
      <c r="C111" s="40" t="s">
        <v>26</v>
      </c>
      <c r="D111" s="14" t="s">
        <v>75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56</v>
      </c>
      <c r="L111" s="7">
        <v>0</v>
      </c>
      <c r="M111" s="7">
        <v>0</v>
      </c>
      <c r="N111" s="7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44">
        <f t="shared" si="58"/>
        <v>937.5</v>
      </c>
      <c r="V111" s="60">
        <v>937.5</v>
      </c>
      <c r="W111" s="62">
        <f t="shared" ref="W111" si="70">U111-V111</f>
        <v>0</v>
      </c>
    </row>
    <row r="112" spans="2:23" ht="75" hidden="1">
      <c r="B112" s="37"/>
      <c r="C112" s="41"/>
      <c r="D112" s="14" t="s">
        <v>76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881.5</v>
      </c>
      <c r="L112" s="7">
        <v>0</v>
      </c>
      <c r="M112" s="7">
        <v>0</v>
      </c>
      <c r="N112" s="7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45"/>
      <c r="V112" s="61"/>
      <c r="W112" s="63"/>
    </row>
    <row r="113" spans="2:23" ht="75" hidden="1">
      <c r="B113" s="35">
        <v>59</v>
      </c>
      <c r="C113" s="38" t="s">
        <v>27</v>
      </c>
      <c r="D113" s="14" t="s">
        <v>75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204</v>
      </c>
      <c r="M113" s="7">
        <v>0</v>
      </c>
      <c r="N113" s="7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44">
        <f t="shared" si="58"/>
        <v>1180.2</v>
      </c>
      <c r="V113" s="60">
        <v>1180.2</v>
      </c>
      <c r="W113" s="62">
        <f t="shared" ref="W113" si="71">U113-V113</f>
        <v>0</v>
      </c>
    </row>
    <row r="114" spans="2:23" ht="75" hidden="1">
      <c r="B114" s="37"/>
      <c r="C114" s="39"/>
      <c r="D114" s="14" t="s">
        <v>76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976.2</v>
      </c>
      <c r="M114" s="7">
        <v>0</v>
      </c>
      <c r="N114" s="7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45"/>
      <c r="V114" s="61"/>
      <c r="W114" s="63"/>
    </row>
    <row r="115" spans="2:23" ht="75" hidden="1">
      <c r="B115" s="35">
        <v>60</v>
      </c>
      <c r="C115" s="40" t="s">
        <v>103</v>
      </c>
      <c r="D115" s="14" t="s">
        <v>75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184.5</v>
      </c>
      <c r="M115" s="7">
        <v>0</v>
      </c>
      <c r="N115" s="7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44">
        <f t="shared" si="58"/>
        <v>1081.5</v>
      </c>
      <c r="V115" s="60">
        <v>1081.5</v>
      </c>
      <c r="W115" s="62">
        <f t="shared" ref="W115" si="72">U115-V115</f>
        <v>0</v>
      </c>
    </row>
    <row r="116" spans="2:23" ht="75" hidden="1">
      <c r="B116" s="37"/>
      <c r="C116" s="41"/>
      <c r="D116" s="14" t="s">
        <v>76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897</v>
      </c>
      <c r="M116" s="7">
        <v>0</v>
      </c>
      <c r="N116" s="7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45"/>
      <c r="V116" s="61"/>
      <c r="W116" s="63"/>
    </row>
    <row r="117" spans="2:23" ht="75" hidden="1">
      <c r="B117" s="35">
        <v>61</v>
      </c>
      <c r="C117" s="40" t="s">
        <v>104</v>
      </c>
      <c r="D117" s="14" t="s">
        <v>75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191.6</v>
      </c>
      <c r="M117" s="7">
        <v>0</v>
      </c>
      <c r="N117" s="7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44">
        <f t="shared" si="58"/>
        <v>802.7</v>
      </c>
      <c r="V117" s="60">
        <v>802.7</v>
      </c>
      <c r="W117" s="62">
        <f t="shared" ref="W117" si="73">U117-V117</f>
        <v>0</v>
      </c>
    </row>
    <row r="118" spans="2:23" ht="75" hidden="1">
      <c r="B118" s="37"/>
      <c r="C118" s="41"/>
      <c r="D118" s="14" t="s">
        <v>76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611.1</v>
      </c>
      <c r="M118" s="7">
        <v>0</v>
      </c>
      <c r="N118" s="7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45"/>
      <c r="V118" s="61"/>
      <c r="W118" s="63"/>
    </row>
    <row r="119" spans="2:23" ht="75" hidden="1">
      <c r="B119" s="35">
        <v>62</v>
      </c>
      <c r="C119" s="40" t="s">
        <v>105</v>
      </c>
      <c r="D119" s="14" t="s">
        <v>75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70</v>
      </c>
      <c r="L119" s="7">
        <v>0</v>
      </c>
      <c r="M119" s="7">
        <v>0</v>
      </c>
      <c r="N119" s="7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44">
        <f t="shared" si="58"/>
        <v>2948.7</v>
      </c>
      <c r="V119" s="60">
        <v>2948.7</v>
      </c>
      <c r="W119" s="62">
        <f t="shared" ref="W119" si="74">U119-V119</f>
        <v>0</v>
      </c>
    </row>
    <row r="120" spans="2:23" ht="75" hidden="1">
      <c r="B120" s="37"/>
      <c r="C120" s="41"/>
      <c r="D120" s="14" t="s">
        <v>76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2878.7</v>
      </c>
      <c r="L120" s="7">
        <v>0</v>
      </c>
      <c r="M120" s="7">
        <v>0</v>
      </c>
      <c r="N120" s="7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45"/>
      <c r="V120" s="61"/>
      <c r="W120" s="63"/>
    </row>
    <row r="121" spans="2:23" ht="75" hidden="1">
      <c r="B121" s="35">
        <v>63</v>
      </c>
      <c r="C121" s="40" t="s">
        <v>106</v>
      </c>
      <c r="D121" s="14" t="s">
        <v>75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56</v>
      </c>
      <c r="L121" s="7">
        <v>0</v>
      </c>
      <c r="M121" s="7">
        <v>0</v>
      </c>
      <c r="N121" s="7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44">
        <f t="shared" si="58"/>
        <v>723.4</v>
      </c>
      <c r="V121" s="60">
        <v>723.4</v>
      </c>
      <c r="W121" s="62">
        <f t="shared" ref="W121" si="75">U121-V121</f>
        <v>0</v>
      </c>
    </row>
    <row r="122" spans="2:23" ht="75" hidden="1">
      <c r="B122" s="37"/>
      <c r="C122" s="41"/>
      <c r="D122" s="14" t="s">
        <v>76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667.4</v>
      </c>
      <c r="L122" s="7">
        <v>0</v>
      </c>
      <c r="M122" s="7">
        <v>0</v>
      </c>
      <c r="N122" s="7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45"/>
      <c r="V122" s="61"/>
      <c r="W122" s="63"/>
    </row>
    <row r="123" spans="2:23" ht="75" hidden="1">
      <c r="B123" s="35">
        <v>64</v>
      </c>
      <c r="C123" s="40" t="s">
        <v>107</v>
      </c>
      <c r="D123" s="14" t="s">
        <v>75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56</v>
      </c>
      <c r="L123" s="7">
        <v>0</v>
      </c>
      <c r="M123" s="7">
        <v>0</v>
      </c>
      <c r="N123" s="7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44">
        <f t="shared" si="58"/>
        <v>289.5</v>
      </c>
      <c r="V123" s="60">
        <v>289.5</v>
      </c>
      <c r="W123" s="62">
        <f t="shared" ref="W123" si="76">U123-V123</f>
        <v>0</v>
      </c>
    </row>
    <row r="124" spans="2:23" ht="75" hidden="1">
      <c r="B124" s="37"/>
      <c r="C124" s="41"/>
      <c r="D124" s="14" t="s">
        <v>76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233.5</v>
      </c>
      <c r="L124" s="7">
        <v>0</v>
      </c>
      <c r="M124" s="7">
        <v>0</v>
      </c>
      <c r="N124" s="7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45"/>
      <c r="V124" s="61"/>
      <c r="W124" s="63"/>
    </row>
    <row r="125" spans="2:23" ht="75" hidden="1">
      <c r="B125" s="35">
        <v>65</v>
      </c>
      <c r="C125" s="40" t="s">
        <v>108</v>
      </c>
      <c r="D125" s="14" t="s">
        <v>75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335.6</v>
      </c>
      <c r="M125" s="7">
        <v>0</v>
      </c>
      <c r="N125" s="7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44">
        <f t="shared" si="58"/>
        <v>1658</v>
      </c>
      <c r="V125" s="60">
        <v>1658</v>
      </c>
      <c r="W125" s="62">
        <f t="shared" ref="W125" si="77">U125-V125</f>
        <v>0</v>
      </c>
    </row>
    <row r="126" spans="2:23" ht="75" hidden="1">
      <c r="B126" s="37"/>
      <c r="C126" s="41"/>
      <c r="D126" s="14" t="s">
        <v>76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1322.4</v>
      </c>
      <c r="M126" s="7">
        <v>0</v>
      </c>
      <c r="N126" s="7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45"/>
      <c r="V126" s="61"/>
      <c r="W126" s="63"/>
    </row>
    <row r="127" spans="2:23" ht="75" hidden="1">
      <c r="B127" s="35">
        <v>66</v>
      </c>
      <c r="C127" s="40" t="s">
        <v>28</v>
      </c>
      <c r="D127" s="14" t="s">
        <v>75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199.7</v>
      </c>
      <c r="M127" s="7">
        <v>0</v>
      </c>
      <c r="N127" s="7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44">
        <f t="shared" si="58"/>
        <v>1152</v>
      </c>
      <c r="V127" s="60">
        <v>1152</v>
      </c>
      <c r="W127" s="62">
        <f t="shared" ref="W127" si="78">U127-V127</f>
        <v>0</v>
      </c>
    </row>
    <row r="128" spans="2:23" ht="75" hidden="1">
      <c r="B128" s="37"/>
      <c r="C128" s="41"/>
      <c r="D128" s="14" t="s">
        <v>76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952.3</v>
      </c>
      <c r="M128" s="7">
        <v>0</v>
      </c>
      <c r="N128" s="7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45"/>
      <c r="V128" s="61"/>
      <c r="W128" s="63"/>
    </row>
    <row r="129" spans="2:23" ht="75" hidden="1">
      <c r="B129" s="35">
        <v>67</v>
      </c>
      <c r="C129" s="40" t="s">
        <v>109</v>
      </c>
      <c r="D129" s="14" t="s">
        <v>75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175.6</v>
      </c>
      <c r="M129" s="7">
        <v>0</v>
      </c>
      <c r="N129" s="7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44">
        <f t="shared" si="58"/>
        <v>922.5</v>
      </c>
      <c r="V129" s="60">
        <v>922.5</v>
      </c>
      <c r="W129" s="62">
        <f t="shared" ref="W129" si="79">U129-V129</f>
        <v>0</v>
      </c>
    </row>
    <row r="130" spans="2:23" ht="75" hidden="1">
      <c r="B130" s="37"/>
      <c r="C130" s="41"/>
      <c r="D130" s="14" t="s">
        <v>76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746.9</v>
      </c>
      <c r="M130" s="7">
        <v>0</v>
      </c>
      <c r="N130" s="7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45"/>
      <c r="V130" s="61"/>
      <c r="W130" s="63"/>
    </row>
    <row r="131" spans="2:23" ht="75" hidden="1">
      <c r="B131" s="35">
        <v>68</v>
      </c>
      <c r="C131" s="40" t="s">
        <v>183</v>
      </c>
      <c r="D131" s="14" t="s">
        <v>75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7">
        <v>0</v>
      </c>
      <c r="K131" s="7">
        <v>0</v>
      </c>
      <c r="L131" s="7">
        <v>160.5</v>
      </c>
      <c r="M131" s="7">
        <v>0</v>
      </c>
      <c r="N131" s="7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44">
        <f t="shared" si="58"/>
        <v>814</v>
      </c>
      <c r="V131" s="60">
        <v>814</v>
      </c>
      <c r="W131" s="62">
        <f t="shared" ref="W131" si="80">U131-V131</f>
        <v>0</v>
      </c>
    </row>
    <row r="132" spans="2:23" ht="75" hidden="1">
      <c r="B132" s="37"/>
      <c r="C132" s="41"/>
      <c r="D132" s="14" t="s">
        <v>76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  <c r="L132" s="7">
        <v>653.5</v>
      </c>
      <c r="M132" s="7">
        <v>0</v>
      </c>
      <c r="N132" s="7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45"/>
      <c r="V132" s="61"/>
      <c r="W132" s="63"/>
    </row>
    <row r="133" spans="2:23" ht="75" hidden="1">
      <c r="B133" s="35">
        <v>69</v>
      </c>
      <c r="C133" s="40" t="s">
        <v>110</v>
      </c>
      <c r="D133" s="14" t="s">
        <v>75</v>
      </c>
      <c r="E133" s="7">
        <v>0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  <c r="L133" s="7">
        <v>332.6</v>
      </c>
      <c r="M133" s="7">
        <v>0</v>
      </c>
      <c r="N133" s="7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44">
        <f t="shared" si="58"/>
        <v>2671.9</v>
      </c>
      <c r="V133" s="60">
        <v>2671.9</v>
      </c>
      <c r="W133" s="62">
        <f t="shared" ref="W133" si="81">U133-V133</f>
        <v>0</v>
      </c>
    </row>
    <row r="134" spans="2:23" ht="75" hidden="1">
      <c r="B134" s="37"/>
      <c r="C134" s="41"/>
      <c r="D134" s="14" t="s">
        <v>76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7">
        <v>0</v>
      </c>
      <c r="L134" s="7">
        <v>2339.3000000000002</v>
      </c>
      <c r="M134" s="7">
        <v>0</v>
      </c>
      <c r="N134" s="7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45"/>
      <c r="V134" s="61"/>
      <c r="W134" s="63"/>
    </row>
    <row r="135" spans="2:23" ht="75" hidden="1">
      <c r="B135" s="35">
        <v>70</v>
      </c>
      <c r="C135" s="40" t="s">
        <v>111</v>
      </c>
      <c r="D135" s="14" t="s">
        <v>75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">
        <v>158.6</v>
      </c>
      <c r="M135" s="7">
        <v>0</v>
      </c>
      <c r="N135" s="7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44">
        <f t="shared" si="58"/>
        <v>775.6</v>
      </c>
      <c r="V135" s="60">
        <v>775.6</v>
      </c>
      <c r="W135" s="62">
        <f t="shared" ref="W135" si="82">U135-V135</f>
        <v>0</v>
      </c>
    </row>
    <row r="136" spans="2:23" ht="75" hidden="1">
      <c r="B136" s="37"/>
      <c r="C136" s="41"/>
      <c r="D136" s="14" t="s">
        <v>76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617</v>
      </c>
      <c r="M136" s="7">
        <v>0</v>
      </c>
      <c r="N136" s="7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45"/>
      <c r="V136" s="61"/>
      <c r="W136" s="63"/>
    </row>
    <row r="137" spans="2:23" ht="75" hidden="1">
      <c r="B137" s="35">
        <v>71</v>
      </c>
      <c r="C137" s="40" t="s">
        <v>29</v>
      </c>
      <c r="D137" s="14" t="s">
        <v>75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0</v>
      </c>
      <c r="L137" s="7">
        <v>0</v>
      </c>
      <c r="M137" s="7">
        <v>82.8</v>
      </c>
      <c r="N137" s="7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44">
        <f t="shared" si="58"/>
        <v>1232.3999999999999</v>
      </c>
      <c r="V137" s="60">
        <v>1232.4000000000001</v>
      </c>
      <c r="W137" s="62">
        <f t="shared" ref="W137" si="83">U137-V137</f>
        <v>0</v>
      </c>
    </row>
    <row r="138" spans="2:23" ht="75" hidden="1">
      <c r="B138" s="37"/>
      <c r="C138" s="41"/>
      <c r="D138" s="14" t="s">
        <v>76</v>
      </c>
      <c r="E138" s="7">
        <v>0</v>
      </c>
      <c r="F138" s="7">
        <v>0</v>
      </c>
      <c r="G138" s="7">
        <v>0</v>
      </c>
      <c r="H138" s="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1149.5999999999999</v>
      </c>
      <c r="N138" s="7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45"/>
      <c r="V138" s="61"/>
      <c r="W138" s="63"/>
    </row>
    <row r="139" spans="2:23" ht="75" hidden="1">
      <c r="B139" s="35">
        <v>72</v>
      </c>
      <c r="C139" s="40" t="s">
        <v>184</v>
      </c>
      <c r="D139" s="14" t="s">
        <v>75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129.6</v>
      </c>
      <c r="M139" s="7">
        <v>0</v>
      </c>
      <c r="N139" s="7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44">
        <f t="shared" si="58"/>
        <v>631</v>
      </c>
      <c r="V139" s="60">
        <v>631</v>
      </c>
      <c r="W139" s="62">
        <f t="shared" ref="W139" si="84">U139-V139</f>
        <v>0</v>
      </c>
    </row>
    <row r="140" spans="2:23" ht="75" hidden="1">
      <c r="B140" s="37"/>
      <c r="C140" s="41"/>
      <c r="D140" s="14" t="s">
        <v>76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0</v>
      </c>
      <c r="L140" s="7">
        <v>501.4</v>
      </c>
      <c r="M140" s="7">
        <v>0</v>
      </c>
      <c r="N140" s="7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45"/>
      <c r="V140" s="61"/>
      <c r="W140" s="63"/>
    </row>
    <row r="141" spans="2:23" ht="75" hidden="1">
      <c r="B141" s="35">
        <v>73</v>
      </c>
      <c r="C141" s="40" t="s">
        <v>71</v>
      </c>
      <c r="D141" s="14" t="s">
        <v>75</v>
      </c>
      <c r="E141" s="7">
        <v>0</v>
      </c>
      <c r="F141" s="7">
        <v>0</v>
      </c>
      <c r="G141" s="7">
        <v>0</v>
      </c>
      <c r="H141" s="7">
        <v>0</v>
      </c>
      <c r="I141" s="7">
        <v>0</v>
      </c>
      <c r="J141" s="7">
        <v>0</v>
      </c>
      <c r="K141" s="7">
        <v>0</v>
      </c>
      <c r="L141" s="7">
        <v>0</v>
      </c>
      <c r="M141" s="7">
        <v>115.8</v>
      </c>
      <c r="N141" s="7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44">
        <f t="shared" si="58"/>
        <v>2155.8000000000002</v>
      </c>
      <c r="V141" s="60">
        <v>2155.8000000000002</v>
      </c>
      <c r="W141" s="62">
        <f t="shared" ref="W141" si="85">U141-V141</f>
        <v>0</v>
      </c>
    </row>
    <row r="142" spans="2:23" ht="75" hidden="1">
      <c r="B142" s="37"/>
      <c r="C142" s="41"/>
      <c r="D142" s="14" t="s">
        <v>76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  <c r="L142" s="7">
        <v>0</v>
      </c>
      <c r="M142" s="7">
        <v>2040</v>
      </c>
      <c r="N142" s="7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45"/>
      <c r="V142" s="61"/>
      <c r="W142" s="63"/>
    </row>
    <row r="143" spans="2:23" ht="75" hidden="1">
      <c r="B143" s="35">
        <v>74</v>
      </c>
      <c r="C143" s="40" t="s">
        <v>113</v>
      </c>
      <c r="D143" s="14" t="s">
        <v>75</v>
      </c>
      <c r="E143" s="7">
        <v>0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7">
        <v>234</v>
      </c>
      <c r="M143" s="7">
        <v>0</v>
      </c>
      <c r="N143" s="7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44">
        <f t="shared" si="58"/>
        <v>1700.4</v>
      </c>
      <c r="V143" s="60">
        <v>1700.4</v>
      </c>
      <c r="W143" s="62">
        <f t="shared" ref="W143" si="86">U143-V143</f>
        <v>0</v>
      </c>
    </row>
    <row r="144" spans="2:23" ht="75" hidden="1">
      <c r="B144" s="37"/>
      <c r="C144" s="41"/>
      <c r="D144" s="14" t="s">
        <v>76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1466.4</v>
      </c>
      <c r="M144" s="7">
        <v>0</v>
      </c>
      <c r="N144" s="7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45"/>
      <c r="V144" s="61"/>
      <c r="W144" s="63"/>
    </row>
    <row r="145" spans="2:23" ht="75" hidden="1">
      <c r="B145" s="35">
        <v>75</v>
      </c>
      <c r="C145" s="40" t="s">
        <v>112</v>
      </c>
      <c r="D145" s="14" t="s">
        <v>75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148.9</v>
      </c>
      <c r="M145" s="7">
        <v>0</v>
      </c>
      <c r="N145" s="7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44">
        <f t="shared" si="58"/>
        <v>1714.3000000000002</v>
      </c>
      <c r="V145" s="60">
        <v>1714.3</v>
      </c>
      <c r="W145" s="62">
        <f t="shared" ref="W145" si="87">U145-V145</f>
        <v>0</v>
      </c>
    </row>
    <row r="146" spans="2:23" ht="75" hidden="1">
      <c r="B146" s="37"/>
      <c r="C146" s="41"/>
      <c r="D146" s="14" t="s">
        <v>76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1565.4</v>
      </c>
      <c r="M146" s="7">
        <v>0</v>
      </c>
      <c r="N146" s="7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45"/>
      <c r="V146" s="61"/>
      <c r="W146" s="63"/>
    </row>
    <row r="147" spans="2:23" ht="75" hidden="1">
      <c r="B147" s="35">
        <v>76</v>
      </c>
      <c r="C147" s="38" t="s">
        <v>30</v>
      </c>
      <c r="D147" s="14" t="s">
        <v>75</v>
      </c>
      <c r="E147" s="7">
        <v>0</v>
      </c>
      <c r="F147" s="7">
        <v>0</v>
      </c>
      <c r="G147" s="7">
        <v>0</v>
      </c>
      <c r="H147" s="7">
        <v>173.6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6">
        <v>0</v>
      </c>
      <c r="P147" s="6">
        <v>0</v>
      </c>
      <c r="Q147" s="6">
        <v>0</v>
      </c>
      <c r="R147" s="6">
        <v>0</v>
      </c>
      <c r="S147" s="6">
        <v>1294.7</v>
      </c>
      <c r="T147" s="6">
        <v>0</v>
      </c>
      <c r="U147" s="44">
        <f t="shared" si="58"/>
        <v>10406.699999999999</v>
      </c>
      <c r="V147" s="60">
        <f>173.6+10233.1</f>
        <v>10406.700000000001</v>
      </c>
      <c r="W147" s="62">
        <f t="shared" ref="W147" si="88">U147-V147</f>
        <v>0</v>
      </c>
    </row>
    <row r="148" spans="2:23" ht="75" hidden="1">
      <c r="B148" s="37"/>
      <c r="C148" s="39"/>
      <c r="D148" s="14" t="s">
        <v>76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6">
        <v>0</v>
      </c>
      <c r="P148" s="6">
        <v>0</v>
      </c>
      <c r="Q148" s="6">
        <v>0</v>
      </c>
      <c r="R148" s="6">
        <v>0</v>
      </c>
      <c r="S148" s="6">
        <v>8938.4</v>
      </c>
      <c r="T148" s="6">
        <v>0</v>
      </c>
      <c r="U148" s="45"/>
      <c r="V148" s="61"/>
      <c r="W148" s="63"/>
    </row>
    <row r="149" spans="2:23" ht="93.75" hidden="1">
      <c r="B149" s="35">
        <v>77</v>
      </c>
      <c r="C149" s="38" t="s">
        <v>31</v>
      </c>
      <c r="D149" s="14" t="s">
        <v>5</v>
      </c>
      <c r="E149" s="7">
        <v>0</v>
      </c>
      <c r="F149" s="7">
        <v>0</v>
      </c>
      <c r="G149" s="7">
        <v>0</v>
      </c>
      <c r="H149" s="7">
        <v>169.3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44">
        <f t="shared" si="58"/>
        <v>169.3</v>
      </c>
      <c r="V149" s="60">
        <v>169.3</v>
      </c>
      <c r="W149" s="62">
        <f t="shared" ref="W149" si="89">U149-V149</f>
        <v>0</v>
      </c>
    </row>
    <row r="150" spans="2:23" ht="75" hidden="1">
      <c r="B150" s="37"/>
      <c r="C150" s="39"/>
      <c r="D150" s="14" t="s">
        <v>6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45"/>
      <c r="V150" s="61"/>
      <c r="W150" s="63"/>
    </row>
    <row r="151" spans="2:23" ht="75" hidden="1">
      <c r="B151" s="15">
        <v>78</v>
      </c>
      <c r="C151" s="18" t="s">
        <v>185</v>
      </c>
      <c r="D151" s="14" t="s">
        <v>75</v>
      </c>
      <c r="E151" s="7">
        <v>0</v>
      </c>
      <c r="F151" s="7">
        <v>0</v>
      </c>
      <c r="G151" s="7">
        <v>0</v>
      </c>
      <c r="H151" s="7">
        <v>158.5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f>SUM(E151:T151)</f>
        <v>158.5</v>
      </c>
      <c r="V151" s="17">
        <v>158.5</v>
      </c>
      <c r="W151" s="2">
        <f>U151-V151</f>
        <v>0</v>
      </c>
    </row>
    <row r="152" spans="2:23" ht="117.75" hidden="1" customHeight="1">
      <c r="B152" s="15">
        <v>79</v>
      </c>
      <c r="C152" s="18" t="s">
        <v>201</v>
      </c>
      <c r="D152" s="14" t="s">
        <v>75</v>
      </c>
      <c r="E152" s="7">
        <v>0</v>
      </c>
      <c r="F152" s="7">
        <v>0</v>
      </c>
      <c r="G152" s="7">
        <v>0</v>
      </c>
      <c r="H152" s="7">
        <v>5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f>SUM(E152:T152)</f>
        <v>5</v>
      </c>
      <c r="V152" s="17">
        <v>5</v>
      </c>
      <c r="W152" s="2">
        <f>U152-V152</f>
        <v>0</v>
      </c>
    </row>
    <row r="153" spans="2:23" ht="75" hidden="1">
      <c r="B153" s="35">
        <v>80</v>
      </c>
      <c r="C153" s="38" t="s">
        <v>114</v>
      </c>
      <c r="D153" s="14" t="s">
        <v>75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v>0</v>
      </c>
      <c r="K153" s="7">
        <v>0</v>
      </c>
      <c r="L153" s="7">
        <v>0</v>
      </c>
      <c r="M153" s="7">
        <v>412.2</v>
      </c>
      <c r="N153" s="7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44">
        <f>SUM(E153:T154)</f>
        <v>412.2</v>
      </c>
      <c r="V153" s="60">
        <v>11211.5</v>
      </c>
      <c r="W153" s="66">
        <f>U153-V153</f>
        <v>-10799.3</v>
      </c>
    </row>
    <row r="154" spans="2:23" ht="75" hidden="1">
      <c r="B154" s="37"/>
      <c r="C154" s="39"/>
      <c r="D154" s="14" t="s">
        <v>76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45"/>
      <c r="V154" s="61"/>
      <c r="W154" s="67"/>
    </row>
    <row r="155" spans="2:23" ht="75" hidden="1">
      <c r="B155" s="35">
        <v>81</v>
      </c>
      <c r="C155" s="38" t="s">
        <v>32</v>
      </c>
      <c r="D155" s="14" t="s">
        <v>75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6">
        <v>3832.6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44">
        <f t="shared" ref="U155" si="90">SUM(E155:T156)</f>
        <v>30291.699999999997</v>
      </c>
      <c r="V155" s="60">
        <v>12192</v>
      </c>
      <c r="W155" s="66">
        <f t="shared" ref="W155" si="91">U155-V155</f>
        <v>18099.699999999997</v>
      </c>
    </row>
    <row r="156" spans="2:23" ht="75" hidden="1">
      <c r="B156" s="37"/>
      <c r="C156" s="39"/>
      <c r="D156" s="14" t="s">
        <v>76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6">
        <v>0</v>
      </c>
      <c r="P156" s="6">
        <v>26459.1</v>
      </c>
      <c r="Q156" s="6">
        <v>0</v>
      </c>
      <c r="R156" s="6">
        <v>0</v>
      </c>
      <c r="S156" s="6">
        <v>0</v>
      </c>
      <c r="T156" s="6">
        <v>0</v>
      </c>
      <c r="U156" s="45"/>
      <c r="V156" s="61"/>
      <c r="W156" s="67"/>
    </row>
    <row r="157" spans="2:23" ht="75" hidden="1">
      <c r="B157" s="35">
        <v>82</v>
      </c>
      <c r="C157" s="40" t="s">
        <v>33</v>
      </c>
      <c r="D157" s="14" t="s">
        <v>75</v>
      </c>
      <c r="E157" s="7">
        <v>0</v>
      </c>
      <c r="F157" s="7">
        <v>0</v>
      </c>
      <c r="G157" s="7">
        <v>0</v>
      </c>
      <c r="H157" s="7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6">
        <v>0</v>
      </c>
      <c r="P157" s="6">
        <v>0</v>
      </c>
      <c r="Q157" s="6">
        <v>334.7</v>
      </c>
      <c r="R157" s="6">
        <v>0</v>
      </c>
      <c r="S157" s="6">
        <v>0</v>
      </c>
      <c r="T157" s="6">
        <v>0</v>
      </c>
      <c r="U157" s="44">
        <f t="shared" ref="U157" si="92">SUM(E157:T158)</f>
        <v>2644.7</v>
      </c>
      <c r="V157" s="60">
        <v>1515.3</v>
      </c>
      <c r="W157" s="66">
        <f t="shared" ref="W157" si="93">U157-V157</f>
        <v>1129.3999999999999</v>
      </c>
    </row>
    <row r="158" spans="2:23" ht="75" hidden="1">
      <c r="B158" s="37"/>
      <c r="C158" s="41"/>
      <c r="D158" s="14" t="s">
        <v>76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6">
        <v>0</v>
      </c>
      <c r="P158" s="6">
        <v>0</v>
      </c>
      <c r="Q158" s="6">
        <v>2310</v>
      </c>
      <c r="R158" s="6">
        <v>0</v>
      </c>
      <c r="S158" s="6">
        <v>0</v>
      </c>
      <c r="T158" s="6">
        <v>0</v>
      </c>
      <c r="U158" s="45"/>
      <c r="V158" s="61"/>
      <c r="W158" s="67"/>
    </row>
    <row r="159" spans="2:23" ht="75" hidden="1">
      <c r="B159" s="35">
        <v>83</v>
      </c>
      <c r="C159" s="40" t="s">
        <v>34</v>
      </c>
      <c r="D159" s="14" t="s">
        <v>75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70.099999999999994</v>
      </c>
      <c r="N159" s="7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44">
        <f t="shared" ref="U159" si="94">SUM(E159:T160)</f>
        <v>850.80000000000007</v>
      </c>
      <c r="V159" s="60">
        <v>850.8</v>
      </c>
      <c r="W159" s="66">
        <f t="shared" ref="W159" si="95">U159-V159</f>
        <v>0</v>
      </c>
    </row>
    <row r="160" spans="2:23" ht="75" hidden="1">
      <c r="B160" s="37"/>
      <c r="C160" s="41"/>
      <c r="D160" s="14" t="s">
        <v>76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  <c r="L160" s="7">
        <v>0</v>
      </c>
      <c r="M160" s="7">
        <v>780.7</v>
      </c>
      <c r="N160" s="7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45"/>
      <c r="V160" s="61"/>
      <c r="W160" s="67"/>
    </row>
    <row r="161" spans="2:23" ht="75" hidden="1">
      <c r="B161" s="35">
        <v>84</v>
      </c>
      <c r="C161" s="40" t="s">
        <v>115</v>
      </c>
      <c r="D161" s="14" t="s">
        <v>75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0</v>
      </c>
      <c r="L161" s="7">
        <v>145.69999999999999</v>
      </c>
      <c r="M161" s="7">
        <v>0</v>
      </c>
      <c r="N161" s="7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44">
        <f t="shared" ref="U161" si="96">SUM(E161:T162)</f>
        <v>1277.4000000000001</v>
      </c>
      <c r="V161" s="60">
        <v>1277.4000000000001</v>
      </c>
      <c r="W161" s="66">
        <f t="shared" ref="W161" si="97">U161-V161</f>
        <v>0</v>
      </c>
    </row>
    <row r="162" spans="2:23" ht="75" hidden="1">
      <c r="B162" s="37"/>
      <c r="C162" s="41"/>
      <c r="D162" s="14" t="s">
        <v>76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v>0</v>
      </c>
      <c r="L162" s="7">
        <v>1131.7</v>
      </c>
      <c r="M162" s="7">
        <v>0</v>
      </c>
      <c r="N162" s="7">
        <v>0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45"/>
      <c r="V162" s="61"/>
      <c r="W162" s="67"/>
    </row>
    <row r="163" spans="2:23" ht="75" hidden="1">
      <c r="B163" s="35">
        <v>85</v>
      </c>
      <c r="C163" s="40" t="s">
        <v>35</v>
      </c>
      <c r="D163" s="14" t="s">
        <v>75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7">
        <v>87.3</v>
      </c>
      <c r="N163" s="7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44">
        <f t="shared" ref="U163:U225" si="98">SUM(E163:T164)</f>
        <v>1348.8999999999999</v>
      </c>
      <c r="V163" s="60">
        <v>1348.9</v>
      </c>
      <c r="W163" s="66">
        <f t="shared" ref="W163" si="99">U163-V163</f>
        <v>0</v>
      </c>
    </row>
    <row r="164" spans="2:23" ht="75" hidden="1">
      <c r="B164" s="37"/>
      <c r="C164" s="41"/>
      <c r="D164" s="14" t="s">
        <v>76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1261.5999999999999</v>
      </c>
      <c r="N164" s="7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45"/>
      <c r="V164" s="61"/>
      <c r="W164" s="67"/>
    </row>
    <row r="165" spans="2:23" ht="75" hidden="1">
      <c r="B165" s="35">
        <v>86</v>
      </c>
      <c r="C165" s="40" t="s">
        <v>36</v>
      </c>
      <c r="D165" s="14" t="s">
        <v>75</v>
      </c>
      <c r="E165" s="7">
        <v>0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104.7</v>
      </c>
      <c r="N165" s="7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44">
        <f t="shared" si="98"/>
        <v>1857.5</v>
      </c>
      <c r="V165" s="60">
        <v>1857.5</v>
      </c>
      <c r="W165" s="66">
        <f t="shared" ref="W165" si="100">U165-V165</f>
        <v>0</v>
      </c>
    </row>
    <row r="166" spans="2:23" ht="75" hidden="1">
      <c r="B166" s="37"/>
      <c r="C166" s="41"/>
      <c r="D166" s="14" t="s">
        <v>76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1752.8</v>
      </c>
      <c r="N166" s="7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45"/>
      <c r="V166" s="61"/>
      <c r="W166" s="67"/>
    </row>
    <row r="167" spans="2:23" ht="75" hidden="1">
      <c r="B167" s="35">
        <v>87</v>
      </c>
      <c r="C167" s="40" t="s">
        <v>116</v>
      </c>
      <c r="D167" s="14" t="s">
        <v>75</v>
      </c>
      <c r="E167" s="7">
        <v>0</v>
      </c>
      <c r="F167" s="7">
        <v>0</v>
      </c>
      <c r="G167" s="7">
        <v>0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65.7</v>
      </c>
      <c r="N167" s="7">
        <v>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44">
        <f t="shared" si="98"/>
        <v>842.1</v>
      </c>
      <c r="V167" s="60">
        <v>842.1</v>
      </c>
      <c r="W167" s="66">
        <f t="shared" ref="W167" si="101">U167-V167</f>
        <v>0</v>
      </c>
    </row>
    <row r="168" spans="2:23" ht="75" hidden="1">
      <c r="B168" s="37"/>
      <c r="C168" s="41"/>
      <c r="D168" s="14" t="s">
        <v>76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7">
        <v>776.4</v>
      </c>
      <c r="N168" s="7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45"/>
      <c r="V168" s="61"/>
      <c r="W168" s="67"/>
    </row>
    <row r="169" spans="2:23" ht="75" hidden="1">
      <c r="B169" s="35">
        <v>88</v>
      </c>
      <c r="C169" s="40" t="s">
        <v>193</v>
      </c>
      <c r="D169" s="14" t="s">
        <v>75</v>
      </c>
      <c r="E169" s="7">
        <v>0</v>
      </c>
      <c r="F169" s="7">
        <v>0</v>
      </c>
      <c r="G169" s="7">
        <v>0</v>
      </c>
      <c r="H169" s="7">
        <v>0</v>
      </c>
      <c r="I169" s="7">
        <v>0</v>
      </c>
      <c r="J169" s="7">
        <v>0</v>
      </c>
      <c r="K169" s="7">
        <v>0</v>
      </c>
      <c r="L169" s="7">
        <v>0</v>
      </c>
      <c r="M169" s="7">
        <v>78.3</v>
      </c>
      <c r="N169" s="7">
        <v>0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44">
        <f t="shared" si="98"/>
        <v>865.3</v>
      </c>
      <c r="V169" s="60">
        <v>865.3</v>
      </c>
      <c r="W169" s="66">
        <f t="shared" ref="W169" si="102">U169-V169</f>
        <v>0</v>
      </c>
    </row>
    <row r="170" spans="2:23" ht="75" hidden="1">
      <c r="B170" s="37"/>
      <c r="C170" s="41"/>
      <c r="D170" s="14" t="s">
        <v>76</v>
      </c>
      <c r="E170" s="7">
        <v>0</v>
      </c>
      <c r="F170" s="7">
        <v>0</v>
      </c>
      <c r="G170" s="7">
        <v>0</v>
      </c>
      <c r="H170" s="7">
        <v>0</v>
      </c>
      <c r="I170" s="7">
        <v>0</v>
      </c>
      <c r="J170" s="7">
        <v>0</v>
      </c>
      <c r="K170" s="7">
        <v>0</v>
      </c>
      <c r="L170" s="7">
        <v>0</v>
      </c>
      <c r="M170" s="7">
        <v>787</v>
      </c>
      <c r="N170" s="7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45"/>
      <c r="V170" s="61"/>
      <c r="W170" s="67"/>
    </row>
    <row r="171" spans="2:23" ht="75" hidden="1">
      <c r="B171" s="35">
        <v>89</v>
      </c>
      <c r="C171" s="40" t="s">
        <v>170</v>
      </c>
      <c r="D171" s="14" t="s">
        <v>75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v>302</v>
      </c>
      <c r="L171" s="7">
        <v>0</v>
      </c>
      <c r="M171" s="7">
        <v>0</v>
      </c>
      <c r="N171" s="7">
        <v>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  <c r="U171" s="44">
        <f t="shared" si="98"/>
        <v>15174.5</v>
      </c>
      <c r="V171" s="60">
        <v>1</v>
      </c>
      <c r="W171" s="66">
        <f>U171-V171</f>
        <v>15173.5</v>
      </c>
    </row>
    <row r="172" spans="2:23" ht="75" hidden="1">
      <c r="B172" s="37"/>
      <c r="C172" s="41"/>
      <c r="D172" s="14" t="s">
        <v>76</v>
      </c>
      <c r="E172" s="7">
        <v>0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7">
        <v>0</v>
      </c>
      <c r="L172" s="7">
        <v>2188.6</v>
      </c>
      <c r="M172" s="7">
        <v>1495.4</v>
      </c>
      <c r="N172" s="7">
        <v>0</v>
      </c>
      <c r="O172" s="6">
        <v>0</v>
      </c>
      <c r="P172" s="6">
        <v>0</v>
      </c>
      <c r="Q172" s="6">
        <v>0</v>
      </c>
      <c r="R172" s="6">
        <v>0</v>
      </c>
      <c r="S172" s="6">
        <v>11188.5</v>
      </c>
      <c r="T172" s="6">
        <v>0</v>
      </c>
      <c r="U172" s="45"/>
      <c r="V172" s="61"/>
      <c r="W172" s="67"/>
    </row>
    <row r="173" spans="2:23" ht="75" hidden="1">
      <c r="B173" s="35">
        <v>90</v>
      </c>
      <c r="C173" s="40" t="s">
        <v>117</v>
      </c>
      <c r="D173" s="14" t="s">
        <v>75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105.9</v>
      </c>
      <c r="M173" s="7">
        <v>0</v>
      </c>
      <c r="N173" s="7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44">
        <f t="shared" si="98"/>
        <v>911.9</v>
      </c>
      <c r="V173" s="60">
        <v>911.9</v>
      </c>
      <c r="W173" s="66">
        <f t="shared" ref="W173" si="103">U173-V173</f>
        <v>0</v>
      </c>
    </row>
    <row r="174" spans="2:23" ht="76.5" hidden="1" customHeight="1">
      <c r="B174" s="37"/>
      <c r="C174" s="41"/>
      <c r="D174" s="14" t="s">
        <v>76</v>
      </c>
      <c r="E174" s="7">
        <v>0</v>
      </c>
      <c r="F174" s="7">
        <v>0</v>
      </c>
      <c r="G174" s="7">
        <v>0</v>
      </c>
      <c r="H174" s="7">
        <v>0</v>
      </c>
      <c r="I174" s="7">
        <v>0</v>
      </c>
      <c r="J174" s="7">
        <v>0</v>
      </c>
      <c r="K174" s="7">
        <v>0</v>
      </c>
      <c r="L174" s="7">
        <v>806</v>
      </c>
      <c r="M174" s="7">
        <v>0</v>
      </c>
      <c r="N174" s="7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45"/>
      <c r="V174" s="61"/>
      <c r="W174" s="67"/>
    </row>
    <row r="175" spans="2:23" ht="75" hidden="1">
      <c r="B175" s="35">
        <v>91</v>
      </c>
      <c r="C175" s="40" t="s">
        <v>118</v>
      </c>
      <c r="D175" s="14" t="s">
        <v>75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7">
        <v>110.9</v>
      </c>
      <c r="N175" s="7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44">
        <f t="shared" si="98"/>
        <v>1505.1000000000001</v>
      </c>
      <c r="V175" s="60">
        <v>1505.1</v>
      </c>
      <c r="W175" s="66">
        <f t="shared" ref="W175" si="104">U175-V175</f>
        <v>0</v>
      </c>
    </row>
    <row r="176" spans="2:23" ht="75" hidden="1">
      <c r="B176" s="37"/>
      <c r="C176" s="41"/>
      <c r="D176" s="14" t="s">
        <v>76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1394.2</v>
      </c>
      <c r="N176" s="7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45"/>
      <c r="V176" s="61"/>
      <c r="W176" s="67"/>
    </row>
    <row r="177" spans="2:23" ht="75" hidden="1">
      <c r="B177" s="35">
        <v>92</v>
      </c>
      <c r="C177" s="40" t="s">
        <v>37</v>
      </c>
      <c r="D177" s="14" t="s">
        <v>75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  <c r="L177" s="7">
        <v>0</v>
      </c>
      <c r="M177" s="7">
        <v>57.9</v>
      </c>
      <c r="N177" s="7">
        <v>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44">
        <f t="shared" si="98"/>
        <v>643.69999999999993</v>
      </c>
      <c r="V177" s="60">
        <v>643.70000000000005</v>
      </c>
      <c r="W177" s="66">
        <f t="shared" ref="W177" si="105">U177-V177</f>
        <v>0</v>
      </c>
    </row>
    <row r="178" spans="2:23" ht="75" hidden="1">
      <c r="B178" s="37"/>
      <c r="C178" s="41"/>
      <c r="D178" s="14" t="s">
        <v>76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585.79999999999995</v>
      </c>
      <c r="N178" s="7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45"/>
      <c r="V178" s="61"/>
      <c r="W178" s="67"/>
    </row>
    <row r="179" spans="2:23" ht="75" hidden="1">
      <c r="B179" s="35">
        <v>93</v>
      </c>
      <c r="C179" s="40" t="s">
        <v>38</v>
      </c>
      <c r="D179" s="14" t="s">
        <v>75</v>
      </c>
      <c r="E179" s="7">
        <v>0</v>
      </c>
      <c r="F179" s="7">
        <v>0</v>
      </c>
      <c r="G179" s="7">
        <v>0</v>
      </c>
      <c r="H179" s="7">
        <v>0</v>
      </c>
      <c r="I179" s="7">
        <v>0</v>
      </c>
      <c r="J179" s="7">
        <v>0</v>
      </c>
      <c r="K179" s="7">
        <v>0</v>
      </c>
      <c r="L179" s="7">
        <v>0</v>
      </c>
      <c r="M179" s="7">
        <v>73</v>
      </c>
      <c r="N179" s="7">
        <v>0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44">
        <f t="shared" si="98"/>
        <v>729.8</v>
      </c>
      <c r="V179" s="60">
        <v>729.8</v>
      </c>
      <c r="W179" s="66">
        <f t="shared" ref="W179" si="106">U179-V179</f>
        <v>0</v>
      </c>
    </row>
    <row r="180" spans="2:23" ht="75" hidden="1">
      <c r="B180" s="37"/>
      <c r="C180" s="41"/>
      <c r="D180" s="14" t="s">
        <v>76</v>
      </c>
      <c r="E180" s="7">
        <v>0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v>0</v>
      </c>
      <c r="L180" s="7">
        <v>0</v>
      </c>
      <c r="M180" s="7">
        <v>656.8</v>
      </c>
      <c r="N180" s="7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45"/>
      <c r="V180" s="61"/>
      <c r="W180" s="67"/>
    </row>
    <row r="181" spans="2:23" ht="75" hidden="1">
      <c r="B181" s="35">
        <v>94</v>
      </c>
      <c r="C181" s="40" t="s">
        <v>39</v>
      </c>
      <c r="D181" s="14" t="s">
        <v>75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206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44">
        <f t="shared" si="98"/>
        <v>1012.9</v>
      </c>
      <c r="V181" s="60">
        <v>2367.1</v>
      </c>
      <c r="W181" s="66">
        <f t="shared" ref="W181" si="107">U181-V181</f>
        <v>-1354.1999999999998</v>
      </c>
    </row>
    <row r="182" spans="2:23" ht="75" hidden="1">
      <c r="B182" s="37"/>
      <c r="C182" s="41"/>
      <c r="D182" s="14" t="s">
        <v>76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806.9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45"/>
      <c r="V182" s="61"/>
      <c r="W182" s="67"/>
    </row>
    <row r="183" spans="2:23" ht="75" hidden="1">
      <c r="B183" s="35">
        <v>95</v>
      </c>
      <c r="C183" s="40" t="s">
        <v>40</v>
      </c>
      <c r="D183" s="14" t="s">
        <v>75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177.9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44">
        <f t="shared" si="98"/>
        <v>1391.4</v>
      </c>
      <c r="V183" s="60">
        <v>1990.4</v>
      </c>
      <c r="W183" s="66">
        <f t="shared" ref="W183" si="108">U183-V183</f>
        <v>-599</v>
      </c>
    </row>
    <row r="184" spans="2:23" ht="75" hidden="1">
      <c r="B184" s="37"/>
      <c r="C184" s="41"/>
      <c r="D184" s="14" t="s">
        <v>76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1213.5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45"/>
      <c r="V184" s="61"/>
      <c r="W184" s="67"/>
    </row>
    <row r="185" spans="2:23" ht="75" hidden="1">
      <c r="B185" s="35">
        <v>96</v>
      </c>
      <c r="C185" s="40" t="s">
        <v>119</v>
      </c>
      <c r="D185" s="14" t="s">
        <v>75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155.1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44">
        <f t="shared" si="98"/>
        <v>1029.5</v>
      </c>
      <c r="V185" s="60">
        <v>1667.5</v>
      </c>
      <c r="W185" s="66">
        <f t="shared" ref="W185" si="109">U185-V185</f>
        <v>-638</v>
      </c>
    </row>
    <row r="186" spans="2:23" ht="75" hidden="1">
      <c r="B186" s="37"/>
      <c r="C186" s="41"/>
      <c r="D186" s="14" t="s">
        <v>76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874.4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45"/>
      <c r="V186" s="61"/>
      <c r="W186" s="67"/>
    </row>
    <row r="187" spans="2:23" ht="75" hidden="1">
      <c r="B187" s="35">
        <v>97</v>
      </c>
      <c r="C187" s="40" t="s">
        <v>186</v>
      </c>
      <c r="D187" s="14" t="s">
        <v>75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160.30000000000001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44">
        <f t="shared" si="98"/>
        <v>1451.5</v>
      </c>
      <c r="V187" s="60">
        <v>1741.5</v>
      </c>
      <c r="W187" s="66">
        <f t="shared" ref="W187" si="110">U187-V187</f>
        <v>-290</v>
      </c>
    </row>
    <row r="188" spans="2:23" ht="75" hidden="1">
      <c r="B188" s="37"/>
      <c r="C188" s="41"/>
      <c r="D188" s="14" t="s">
        <v>76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1291.2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45"/>
      <c r="V188" s="61"/>
      <c r="W188" s="67"/>
    </row>
    <row r="189" spans="2:23" ht="75" hidden="1">
      <c r="B189" s="35">
        <v>98</v>
      </c>
      <c r="C189" s="40" t="s">
        <v>41</v>
      </c>
      <c r="D189" s="14" t="s">
        <v>75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195.5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44">
        <f t="shared" si="98"/>
        <v>1605.3</v>
      </c>
      <c r="V189" s="60">
        <v>2218.3000000000002</v>
      </c>
      <c r="W189" s="66">
        <f t="shared" ref="W189" si="111">U189-V189</f>
        <v>-613.00000000000023</v>
      </c>
    </row>
    <row r="190" spans="2:23" ht="75" hidden="1">
      <c r="B190" s="37"/>
      <c r="C190" s="41"/>
      <c r="D190" s="14" t="s">
        <v>76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1409.8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45"/>
      <c r="V190" s="61"/>
      <c r="W190" s="67"/>
    </row>
    <row r="191" spans="2:23" ht="75" hidden="1">
      <c r="B191" s="35">
        <v>99</v>
      </c>
      <c r="C191" s="40" t="s">
        <v>72</v>
      </c>
      <c r="D191" s="14" t="s">
        <v>75</v>
      </c>
      <c r="E191" s="7">
        <v>0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156.80000000000001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  <c r="U191" s="44">
        <f t="shared" si="98"/>
        <v>1156.0999999999999</v>
      </c>
      <c r="V191" s="60">
        <v>1735.8</v>
      </c>
      <c r="W191" s="66">
        <f t="shared" ref="W191" si="112">U191-V191</f>
        <v>-579.70000000000005</v>
      </c>
    </row>
    <row r="192" spans="2:23" ht="75" hidden="1">
      <c r="B192" s="37"/>
      <c r="C192" s="41"/>
      <c r="D192" s="14" t="s">
        <v>76</v>
      </c>
      <c r="E192" s="7">
        <v>0</v>
      </c>
      <c r="F192" s="7">
        <v>0</v>
      </c>
      <c r="G192" s="7">
        <v>0</v>
      </c>
      <c r="H192" s="7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999.3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45"/>
      <c r="V192" s="61"/>
      <c r="W192" s="67"/>
    </row>
    <row r="193" spans="2:23" ht="75" hidden="1">
      <c r="B193" s="35">
        <v>100</v>
      </c>
      <c r="C193" s="40" t="s">
        <v>120</v>
      </c>
      <c r="D193" s="14" t="s">
        <v>75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158.6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44">
        <f t="shared" si="98"/>
        <v>1089.8</v>
      </c>
      <c r="V193" s="60">
        <v>1742.9</v>
      </c>
      <c r="W193" s="66">
        <f t="shared" ref="W193" si="113">U193-V193</f>
        <v>-653.10000000000014</v>
      </c>
    </row>
    <row r="194" spans="2:23" ht="75" hidden="1">
      <c r="B194" s="37"/>
      <c r="C194" s="41"/>
      <c r="D194" s="14" t="s">
        <v>76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931.2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45"/>
      <c r="V194" s="61"/>
      <c r="W194" s="67"/>
    </row>
    <row r="195" spans="2:23" ht="75" hidden="1">
      <c r="B195" s="35">
        <v>101</v>
      </c>
      <c r="C195" s="40" t="s">
        <v>42</v>
      </c>
      <c r="D195" s="14" t="s">
        <v>75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6">
        <v>888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44">
        <f t="shared" si="98"/>
        <v>7018.3</v>
      </c>
      <c r="V195" s="60">
        <v>4207.6000000000004</v>
      </c>
      <c r="W195" s="66">
        <f t="shared" ref="W195" si="114">U195-V195</f>
        <v>2810.7</v>
      </c>
    </row>
    <row r="196" spans="2:23" ht="75" hidden="1">
      <c r="B196" s="37"/>
      <c r="C196" s="41"/>
      <c r="D196" s="14" t="s">
        <v>76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6">
        <v>6130.3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45"/>
      <c r="V196" s="61"/>
      <c r="W196" s="67"/>
    </row>
    <row r="197" spans="2:23" ht="75" hidden="1">
      <c r="B197" s="35">
        <v>102</v>
      </c>
      <c r="C197" s="40" t="s">
        <v>187</v>
      </c>
      <c r="D197" s="14" t="s">
        <v>75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7">
        <v>399.6</v>
      </c>
      <c r="N197" s="7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  <c r="U197" s="44">
        <f t="shared" si="98"/>
        <v>1516.9</v>
      </c>
      <c r="V197" s="60">
        <v>1841.5</v>
      </c>
      <c r="W197" s="66">
        <f t="shared" ref="W197" si="115">U197-V197</f>
        <v>-324.59999999999991</v>
      </c>
    </row>
    <row r="198" spans="2:23" ht="75" hidden="1">
      <c r="B198" s="37"/>
      <c r="C198" s="41"/>
      <c r="D198" s="14" t="s">
        <v>76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1117.3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45"/>
      <c r="V198" s="61"/>
      <c r="W198" s="67"/>
    </row>
    <row r="199" spans="2:23" ht="75" hidden="1">
      <c r="B199" s="35">
        <v>103</v>
      </c>
      <c r="C199" s="40" t="s">
        <v>121</v>
      </c>
      <c r="D199" s="14" t="s">
        <v>75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246.4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44">
        <f t="shared" si="98"/>
        <v>3037.7000000000003</v>
      </c>
      <c r="V199" s="60">
        <v>3140.8</v>
      </c>
      <c r="W199" s="66">
        <f t="shared" ref="W199" si="116">U199-V199</f>
        <v>-103.09999999999991</v>
      </c>
    </row>
    <row r="200" spans="2:23" ht="75" hidden="1">
      <c r="B200" s="37"/>
      <c r="C200" s="41"/>
      <c r="D200" s="14" t="s">
        <v>76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6">
        <v>2791.3</v>
      </c>
      <c r="P200" s="6">
        <v>0</v>
      </c>
      <c r="Q200" s="6">
        <v>0</v>
      </c>
      <c r="R200" s="6">
        <v>0</v>
      </c>
      <c r="S200" s="6">
        <v>0</v>
      </c>
      <c r="T200" s="6">
        <v>0</v>
      </c>
      <c r="U200" s="45"/>
      <c r="V200" s="61"/>
      <c r="W200" s="67"/>
    </row>
    <row r="201" spans="2:23" ht="75" hidden="1">
      <c r="B201" s="35">
        <v>104</v>
      </c>
      <c r="C201" s="40" t="s">
        <v>43</v>
      </c>
      <c r="D201" s="14" t="s">
        <v>75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188.4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44">
        <f t="shared" si="98"/>
        <v>2118.4</v>
      </c>
      <c r="V201" s="60">
        <v>2197.3000000000002</v>
      </c>
      <c r="W201" s="66">
        <f t="shared" ref="W201" si="117">U201-V201</f>
        <v>-78.900000000000091</v>
      </c>
    </row>
    <row r="202" spans="2:23" ht="75" hidden="1">
      <c r="B202" s="37"/>
      <c r="C202" s="41"/>
      <c r="D202" s="14" t="s">
        <v>76</v>
      </c>
      <c r="E202" s="7">
        <v>0</v>
      </c>
      <c r="F202" s="7">
        <v>0</v>
      </c>
      <c r="G202" s="7">
        <v>0</v>
      </c>
      <c r="H202" s="7">
        <v>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6">
        <v>1930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  <c r="U202" s="45"/>
      <c r="V202" s="61"/>
      <c r="W202" s="67"/>
    </row>
    <row r="203" spans="2:23" ht="75" hidden="1">
      <c r="B203" s="35">
        <v>105</v>
      </c>
      <c r="C203" s="40" t="s">
        <v>122</v>
      </c>
      <c r="D203" s="14" t="s">
        <v>75</v>
      </c>
      <c r="E203" s="7">
        <v>0</v>
      </c>
      <c r="F203" s="7">
        <v>0</v>
      </c>
      <c r="G203" s="7">
        <v>0</v>
      </c>
      <c r="H203" s="7">
        <v>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6">
        <v>0</v>
      </c>
      <c r="P203" s="6">
        <v>0</v>
      </c>
      <c r="Q203" s="6">
        <v>500.4</v>
      </c>
      <c r="R203" s="6">
        <v>0</v>
      </c>
      <c r="S203" s="6">
        <v>0</v>
      </c>
      <c r="T203" s="6">
        <v>0</v>
      </c>
      <c r="U203" s="44">
        <f t="shared" si="98"/>
        <v>3067</v>
      </c>
      <c r="V203" s="60">
        <v>5140</v>
      </c>
      <c r="W203" s="66">
        <f t="shared" ref="W203" si="118">U203-V203</f>
        <v>-2073</v>
      </c>
    </row>
    <row r="204" spans="2:23" ht="75" hidden="1">
      <c r="B204" s="37"/>
      <c r="C204" s="41"/>
      <c r="D204" s="14" t="s">
        <v>76</v>
      </c>
      <c r="E204" s="7">
        <v>0</v>
      </c>
      <c r="F204" s="7">
        <v>0</v>
      </c>
      <c r="G204" s="7">
        <v>0</v>
      </c>
      <c r="H204" s="7">
        <v>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6">
        <v>0</v>
      </c>
      <c r="P204" s="6">
        <v>0</v>
      </c>
      <c r="Q204" s="6">
        <v>2566.6</v>
      </c>
      <c r="R204" s="6">
        <v>0</v>
      </c>
      <c r="S204" s="6">
        <v>0</v>
      </c>
      <c r="T204" s="6">
        <v>0</v>
      </c>
      <c r="U204" s="45"/>
      <c r="V204" s="61"/>
      <c r="W204" s="67"/>
    </row>
    <row r="205" spans="2:23" ht="75" hidden="1">
      <c r="B205" s="35">
        <v>106</v>
      </c>
      <c r="C205" s="40" t="s">
        <v>123</v>
      </c>
      <c r="D205" s="14" t="s">
        <v>75</v>
      </c>
      <c r="E205" s="7">
        <v>0</v>
      </c>
      <c r="F205" s="7">
        <v>0</v>
      </c>
      <c r="G205" s="7">
        <v>0</v>
      </c>
      <c r="H205" s="7">
        <v>0</v>
      </c>
      <c r="I205" s="7">
        <v>0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6">
        <v>687.5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44">
        <f t="shared" si="98"/>
        <v>12666.2</v>
      </c>
      <c r="V205" s="60">
        <v>10549.4</v>
      </c>
      <c r="W205" s="66">
        <f t="shared" ref="W205" si="119">U205-V205</f>
        <v>2116.8000000000011</v>
      </c>
    </row>
    <row r="206" spans="2:23" ht="75" hidden="1">
      <c r="B206" s="37"/>
      <c r="C206" s="41"/>
      <c r="D206" s="14" t="s">
        <v>76</v>
      </c>
      <c r="E206" s="7">
        <v>0</v>
      </c>
      <c r="F206" s="7">
        <v>0</v>
      </c>
      <c r="G206" s="7">
        <v>0</v>
      </c>
      <c r="H206" s="7">
        <v>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6">
        <v>11978.7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45"/>
      <c r="V206" s="61"/>
      <c r="W206" s="67"/>
    </row>
    <row r="207" spans="2:23" ht="75" hidden="1">
      <c r="B207" s="35">
        <v>107</v>
      </c>
      <c r="C207" s="40" t="s">
        <v>202</v>
      </c>
      <c r="D207" s="14" t="s">
        <v>75</v>
      </c>
      <c r="E207" s="7">
        <v>0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6">
        <v>0</v>
      </c>
      <c r="P207" s="6">
        <v>0</v>
      </c>
      <c r="Q207" s="6">
        <v>805.5</v>
      </c>
      <c r="R207" s="6">
        <v>0</v>
      </c>
      <c r="S207" s="6">
        <v>0</v>
      </c>
      <c r="T207" s="6">
        <v>0</v>
      </c>
      <c r="U207" s="44">
        <f t="shared" si="98"/>
        <v>6366.6</v>
      </c>
      <c r="V207" s="60">
        <v>3659.8</v>
      </c>
      <c r="W207" s="66">
        <f t="shared" ref="W207" si="120">U207-V207</f>
        <v>2706.8</v>
      </c>
    </row>
    <row r="208" spans="2:23" ht="75" hidden="1">
      <c r="B208" s="37"/>
      <c r="C208" s="41"/>
      <c r="D208" s="14" t="s">
        <v>76</v>
      </c>
      <c r="E208" s="7">
        <v>0</v>
      </c>
      <c r="F208" s="7">
        <v>0</v>
      </c>
      <c r="G208" s="7">
        <v>0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6">
        <v>0</v>
      </c>
      <c r="P208" s="6">
        <v>0</v>
      </c>
      <c r="Q208" s="6">
        <v>5561.1</v>
      </c>
      <c r="R208" s="6">
        <v>0</v>
      </c>
      <c r="S208" s="6">
        <v>0</v>
      </c>
      <c r="T208" s="6">
        <v>0</v>
      </c>
      <c r="U208" s="45"/>
      <c r="V208" s="61"/>
      <c r="W208" s="67"/>
    </row>
    <row r="209" spans="2:23" ht="75" hidden="1">
      <c r="B209" s="35">
        <v>108</v>
      </c>
      <c r="C209" s="38" t="s">
        <v>124</v>
      </c>
      <c r="D209" s="14" t="s">
        <v>75</v>
      </c>
      <c r="E209" s="7">
        <v>0</v>
      </c>
      <c r="F209" s="7">
        <v>0</v>
      </c>
      <c r="G209" s="7">
        <v>0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6">
        <v>1761.6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  <c r="U209" s="44">
        <f t="shared" si="98"/>
        <v>14417.7</v>
      </c>
      <c r="V209" s="60">
        <v>7726.3</v>
      </c>
      <c r="W209" s="66">
        <f t="shared" ref="W209" si="121">U209-V209</f>
        <v>6691.4000000000005</v>
      </c>
    </row>
    <row r="210" spans="2:23" ht="75" hidden="1">
      <c r="B210" s="37"/>
      <c r="C210" s="39"/>
      <c r="D210" s="14" t="s">
        <v>76</v>
      </c>
      <c r="E210" s="7">
        <v>0</v>
      </c>
      <c r="F210" s="7"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6">
        <v>0</v>
      </c>
      <c r="P210" s="6">
        <v>6540.9</v>
      </c>
      <c r="Q210" s="6">
        <v>6115.2</v>
      </c>
      <c r="R210" s="6">
        <v>0</v>
      </c>
      <c r="S210" s="6">
        <v>0</v>
      </c>
      <c r="T210" s="6">
        <v>0</v>
      </c>
      <c r="U210" s="45"/>
      <c r="V210" s="61"/>
      <c r="W210" s="67"/>
    </row>
    <row r="211" spans="2:23" ht="75" hidden="1">
      <c r="B211" s="35">
        <v>109</v>
      </c>
      <c r="C211" s="40" t="s">
        <v>125</v>
      </c>
      <c r="D211" s="14" t="s">
        <v>75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6">
        <v>0</v>
      </c>
      <c r="P211" s="6">
        <v>0</v>
      </c>
      <c r="Q211" s="6">
        <v>171.9</v>
      </c>
      <c r="R211" s="6">
        <v>0</v>
      </c>
      <c r="S211" s="6">
        <v>0</v>
      </c>
      <c r="T211" s="6">
        <v>0</v>
      </c>
      <c r="U211" s="44">
        <f t="shared" si="98"/>
        <v>1358.4</v>
      </c>
      <c r="V211" s="60">
        <v>1289.0999999999999</v>
      </c>
      <c r="W211" s="66">
        <f t="shared" ref="W211" si="122">U211-V211</f>
        <v>69.300000000000182</v>
      </c>
    </row>
    <row r="212" spans="2:23" ht="75" hidden="1">
      <c r="B212" s="37"/>
      <c r="C212" s="41"/>
      <c r="D212" s="14" t="s">
        <v>76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6">
        <v>0</v>
      </c>
      <c r="P212" s="6">
        <v>0</v>
      </c>
      <c r="Q212" s="6">
        <v>1186.5</v>
      </c>
      <c r="R212" s="6">
        <v>0</v>
      </c>
      <c r="S212" s="6">
        <v>0</v>
      </c>
      <c r="T212" s="6">
        <v>0</v>
      </c>
      <c r="U212" s="45"/>
      <c r="V212" s="61"/>
      <c r="W212" s="67"/>
    </row>
    <row r="213" spans="2:23" ht="75" hidden="1">
      <c r="B213" s="35">
        <v>110</v>
      </c>
      <c r="C213" s="38" t="s">
        <v>126</v>
      </c>
      <c r="D213" s="14" t="s">
        <v>75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6">
        <v>0</v>
      </c>
      <c r="P213" s="6">
        <v>0</v>
      </c>
      <c r="Q213" s="6">
        <v>945.3</v>
      </c>
      <c r="R213" s="6">
        <v>0</v>
      </c>
      <c r="S213" s="6">
        <v>0</v>
      </c>
      <c r="T213" s="6">
        <v>0</v>
      </c>
      <c r="U213" s="44">
        <f t="shared" si="98"/>
        <v>7732.2</v>
      </c>
      <c r="V213" s="60">
        <v>4382.3</v>
      </c>
      <c r="W213" s="66">
        <f t="shared" ref="W213" si="123">U213-V213</f>
        <v>3349.8999999999996</v>
      </c>
    </row>
    <row r="214" spans="2:23" ht="75" hidden="1">
      <c r="B214" s="37"/>
      <c r="C214" s="39"/>
      <c r="D214" s="14" t="s">
        <v>76</v>
      </c>
      <c r="E214" s="7">
        <v>0</v>
      </c>
      <c r="F214" s="7">
        <v>0</v>
      </c>
      <c r="G214" s="7">
        <v>0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6">
        <v>0</v>
      </c>
      <c r="P214" s="6">
        <v>0</v>
      </c>
      <c r="Q214" s="6">
        <v>0</v>
      </c>
      <c r="R214" s="6">
        <v>6786.9</v>
      </c>
      <c r="S214" s="6">
        <v>0</v>
      </c>
      <c r="T214" s="6">
        <v>0</v>
      </c>
      <c r="U214" s="45"/>
      <c r="V214" s="61"/>
      <c r="W214" s="67"/>
    </row>
    <row r="215" spans="2:23" ht="75" hidden="1">
      <c r="B215" s="35">
        <v>111</v>
      </c>
      <c r="C215" s="38" t="s">
        <v>127</v>
      </c>
      <c r="D215" s="14" t="s">
        <v>75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6">
        <v>0</v>
      </c>
      <c r="P215" s="6">
        <v>0</v>
      </c>
      <c r="Q215" s="6">
        <v>515.6</v>
      </c>
      <c r="R215" s="6">
        <v>0</v>
      </c>
      <c r="S215" s="6">
        <v>0</v>
      </c>
      <c r="T215" s="6">
        <v>0</v>
      </c>
      <c r="U215" s="44">
        <f t="shared" si="98"/>
        <v>4075.1</v>
      </c>
      <c r="V215" s="60">
        <v>2560.6</v>
      </c>
      <c r="W215" s="66">
        <f t="shared" ref="W215" si="124">U215-V215</f>
        <v>1514.5</v>
      </c>
    </row>
    <row r="216" spans="2:23" ht="75" hidden="1">
      <c r="B216" s="37"/>
      <c r="C216" s="39"/>
      <c r="D216" s="14" t="s">
        <v>76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6">
        <v>0</v>
      </c>
      <c r="P216" s="6">
        <v>0</v>
      </c>
      <c r="Q216" s="6">
        <v>3559.5</v>
      </c>
      <c r="R216" s="6">
        <v>0</v>
      </c>
      <c r="S216" s="6">
        <v>0</v>
      </c>
      <c r="T216" s="6">
        <v>0</v>
      </c>
      <c r="U216" s="45"/>
      <c r="V216" s="61"/>
      <c r="W216" s="67"/>
    </row>
    <row r="217" spans="2:23" ht="75" hidden="1">
      <c r="B217" s="35">
        <v>112</v>
      </c>
      <c r="C217" s="38" t="s">
        <v>128</v>
      </c>
      <c r="D217" s="14" t="s">
        <v>75</v>
      </c>
      <c r="E217" s="7">
        <v>0</v>
      </c>
      <c r="F217" s="7">
        <v>0</v>
      </c>
      <c r="G217" s="7">
        <v>0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6">
        <v>0</v>
      </c>
      <c r="P217" s="6">
        <v>0</v>
      </c>
      <c r="Q217" s="6">
        <v>0</v>
      </c>
      <c r="R217" s="6">
        <v>983.1</v>
      </c>
      <c r="S217" s="6">
        <v>0</v>
      </c>
      <c r="T217" s="6">
        <v>0</v>
      </c>
      <c r="U217" s="44">
        <f t="shared" si="98"/>
        <v>7769.9000000000005</v>
      </c>
      <c r="V217" s="60">
        <v>4382.3</v>
      </c>
      <c r="W217" s="66">
        <f t="shared" ref="W217" si="125">U217-V217</f>
        <v>3387.6000000000004</v>
      </c>
    </row>
    <row r="218" spans="2:23" ht="75" hidden="1">
      <c r="B218" s="37"/>
      <c r="C218" s="39"/>
      <c r="D218" s="14" t="s">
        <v>76</v>
      </c>
      <c r="E218" s="7">
        <v>0</v>
      </c>
      <c r="F218" s="7">
        <v>0</v>
      </c>
      <c r="G218" s="7">
        <v>0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6">
        <v>0</v>
      </c>
      <c r="P218" s="6">
        <v>0</v>
      </c>
      <c r="Q218" s="6">
        <v>0</v>
      </c>
      <c r="R218" s="6">
        <v>6786.8</v>
      </c>
      <c r="S218" s="6">
        <v>0</v>
      </c>
      <c r="T218" s="6">
        <v>0</v>
      </c>
      <c r="U218" s="45"/>
      <c r="V218" s="61"/>
      <c r="W218" s="67"/>
    </row>
    <row r="219" spans="2:23" ht="75" hidden="1">
      <c r="B219" s="35">
        <v>113</v>
      </c>
      <c r="C219" s="38" t="s">
        <v>44</v>
      </c>
      <c r="D219" s="14" t="s">
        <v>75</v>
      </c>
      <c r="E219" s="7">
        <v>0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6">
        <v>0</v>
      </c>
      <c r="P219" s="6">
        <v>0</v>
      </c>
      <c r="Q219" s="6">
        <v>229.2</v>
      </c>
      <c r="R219" s="6">
        <v>0</v>
      </c>
      <c r="S219" s="6">
        <v>0</v>
      </c>
      <c r="T219" s="6">
        <v>0</v>
      </c>
      <c r="U219" s="44">
        <f t="shared" si="98"/>
        <v>1811.2</v>
      </c>
      <c r="V219" s="60">
        <v>1466.4</v>
      </c>
      <c r="W219" s="66">
        <f t="shared" ref="W219" si="126">U219-V219</f>
        <v>344.79999999999995</v>
      </c>
    </row>
    <row r="220" spans="2:23" ht="75" hidden="1">
      <c r="B220" s="37"/>
      <c r="C220" s="39"/>
      <c r="D220" s="14" t="s">
        <v>76</v>
      </c>
      <c r="E220" s="7">
        <v>0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6">
        <v>0</v>
      </c>
      <c r="P220" s="6">
        <v>0</v>
      </c>
      <c r="Q220" s="6">
        <v>1582</v>
      </c>
      <c r="R220" s="6">
        <v>0</v>
      </c>
      <c r="S220" s="6">
        <v>0</v>
      </c>
      <c r="T220" s="6">
        <v>0</v>
      </c>
      <c r="U220" s="45"/>
      <c r="V220" s="61"/>
      <c r="W220" s="67"/>
    </row>
    <row r="221" spans="2:23" ht="75" hidden="1">
      <c r="B221" s="35">
        <v>114</v>
      </c>
      <c r="C221" s="38" t="s">
        <v>45</v>
      </c>
      <c r="D221" s="14" t="s">
        <v>75</v>
      </c>
      <c r="E221" s="7">
        <v>0</v>
      </c>
      <c r="F221" s="7">
        <v>0</v>
      </c>
      <c r="G221" s="7">
        <v>0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6">
        <v>0</v>
      </c>
      <c r="P221" s="6">
        <v>0</v>
      </c>
      <c r="Q221" s="6">
        <v>0</v>
      </c>
      <c r="R221" s="6">
        <v>238.4</v>
      </c>
      <c r="S221" s="6">
        <v>0</v>
      </c>
      <c r="T221" s="6">
        <v>0</v>
      </c>
      <c r="U221" s="44">
        <f t="shared" si="98"/>
        <v>1883.7</v>
      </c>
      <c r="V221" s="60">
        <v>1466.4</v>
      </c>
      <c r="W221" s="66">
        <f t="shared" ref="W221" si="127">U221-V221</f>
        <v>417.29999999999995</v>
      </c>
    </row>
    <row r="222" spans="2:23" ht="75" hidden="1">
      <c r="B222" s="37"/>
      <c r="C222" s="39"/>
      <c r="D222" s="14" t="s">
        <v>76</v>
      </c>
      <c r="E222" s="7">
        <v>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6">
        <v>0</v>
      </c>
      <c r="P222" s="6">
        <v>0</v>
      </c>
      <c r="Q222" s="6">
        <v>0</v>
      </c>
      <c r="R222" s="6">
        <v>1645.3</v>
      </c>
      <c r="S222" s="6">
        <v>0</v>
      </c>
      <c r="T222" s="6">
        <v>0</v>
      </c>
      <c r="U222" s="45"/>
      <c r="V222" s="61"/>
      <c r="W222" s="67"/>
    </row>
    <row r="223" spans="2:23" ht="75" hidden="1">
      <c r="B223" s="35">
        <v>115</v>
      </c>
      <c r="C223" s="38" t="s">
        <v>194</v>
      </c>
      <c r="D223" s="14" t="s">
        <v>75</v>
      </c>
      <c r="E223" s="7">
        <v>0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6">
        <v>0</v>
      </c>
      <c r="P223" s="6">
        <v>0</v>
      </c>
      <c r="Q223" s="6">
        <v>0</v>
      </c>
      <c r="R223" s="6">
        <v>262.2</v>
      </c>
      <c r="S223" s="6">
        <v>0</v>
      </c>
      <c r="T223" s="6">
        <v>0</v>
      </c>
      <c r="U223" s="44">
        <f t="shared" si="98"/>
        <v>2072</v>
      </c>
      <c r="V223" s="60">
        <v>1608</v>
      </c>
      <c r="W223" s="66">
        <f t="shared" ref="W223" si="128">U223-V223</f>
        <v>464</v>
      </c>
    </row>
    <row r="224" spans="2:23" ht="75" hidden="1">
      <c r="B224" s="37"/>
      <c r="C224" s="39"/>
      <c r="D224" s="14" t="s">
        <v>76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6">
        <v>0</v>
      </c>
      <c r="P224" s="6">
        <v>0</v>
      </c>
      <c r="Q224" s="6">
        <v>0</v>
      </c>
      <c r="R224" s="6">
        <v>1809.8</v>
      </c>
      <c r="S224" s="6">
        <v>0</v>
      </c>
      <c r="T224" s="6">
        <v>0</v>
      </c>
      <c r="U224" s="45"/>
      <c r="V224" s="61"/>
      <c r="W224" s="67"/>
    </row>
    <row r="225" spans="2:23" ht="75" hidden="1">
      <c r="B225" s="35">
        <v>116</v>
      </c>
      <c r="C225" s="38" t="s">
        <v>46</v>
      </c>
      <c r="D225" s="14" t="s">
        <v>75</v>
      </c>
      <c r="E225" s="7">
        <v>0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6">
        <v>0</v>
      </c>
      <c r="P225" s="6">
        <v>0</v>
      </c>
      <c r="Q225" s="6">
        <v>0</v>
      </c>
      <c r="R225" s="6">
        <v>2305.8000000000002</v>
      </c>
      <c r="S225" s="6">
        <v>0</v>
      </c>
      <c r="T225" s="6">
        <v>0</v>
      </c>
      <c r="U225" s="44">
        <f t="shared" si="98"/>
        <v>18223.900000000001</v>
      </c>
      <c r="V225" s="60">
        <v>9251.1</v>
      </c>
      <c r="W225" s="66">
        <f t="shared" ref="W225" si="129">U225-V225</f>
        <v>8972.8000000000011</v>
      </c>
    </row>
    <row r="226" spans="2:23" ht="75" hidden="1">
      <c r="B226" s="37"/>
      <c r="C226" s="39"/>
      <c r="D226" s="14" t="s">
        <v>76</v>
      </c>
      <c r="E226" s="7">
        <v>0</v>
      </c>
      <c r="F226" s="7">
        <v>0</v>
      </c>
      <c r="G226" s="7">
        <v>0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6">
        <v>0</v>
      </c>
      <c r="P226" s="6">
        <v>0</v>
      </c>
      <c r="Q226" s="6">
        <v>0</v>
      </c>
      <c r="R226" s="6">
        <v>15918.1</v>
      </c>
      <c r="S226" s="6">
        <v>0</v>
      </c>
      <c r="T226" s="6">
        <v>0</v>
      </c>
      <c r="U226" s="45"/>
      <c r="V226" s="61"/>
      <c r="W226" s="67"/>
    </row>
    <row r="227" spans="2:23" ht="75" hidden="1">
      <c r="B227" s="35">
        <v>117</v>
      </c>
      <c r="C227" s="38" t="s">
        <v>47</v>
      </c>
      <c r="D227" s="14" t="s">
        <v>75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6">
        <v>0</v>
      </c>
      <c r="P227" s="6">
        <v>0</v>
      </c>
      <c r="Q227" s="6">
        <v>0</v>
      </c>
      <c r="R227" s="6">
        <v>1167.8</v>
      </c>
      <c r="S227" s="6">
        <v>0</v>
      </c>
      <c r="T227" s="6">
        <v>0</v>
      </c>
      <c r="U227" s="44">
        <f t="shared" ref="U227:U291" si="130">SUM(E227:T228)</f>
        <v>9229.6999999999989</v>
      </c>
      <c r="V227" s="60">
        <v>5102.3</v>
      </c>
      <c r="W227" s="66">
        <f t="shared" ref="W227" si="131">U227-V227</f>
        <v>4127.3999999999987</v>
      </c>
    </row>
    <row r="228" spans="2:23" ht="75" hidden="1">
      <c r="B228" s="37"/>
      <c r="C228" s="39"/>
      <c r="D228" s="14" t="s">
        <v>76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6">
        <v>0</v>
      </c>
      <c r="P228" s="6">
        <v>0</v>
      </c>
      <c r="Q228" s="6">
        <v>0</v>
      </c>
      <c r="R228" s="6">
        <v>8061.9</v>
      </c>
      <c r="S228" s="6">
        <v>0</v>
      </c>
      <c r="T228" s="6">
        <v>0</v>
      </c>
      <c r="U228" s="45"/>
      <c r="V228" s="61"/>
      <c r="W228" s="67"/>
    </row>
    <row r="229" spans="2:23" ht="75" hidden="1">
      <c r="B229" s="35">
        <v>118</v>
      </c>
      <c r="C229" s="38" t="s">
        <v>48</v>
      </c>
      <c r="D229" s="14" t="s">
        <v>75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6">
        <v>0</v>
      </c>
      <c r="P229" s="6">
        <v>0</v>
      </c>
      <c r="Q229" s="6">
        <v>0</v>
      </c>
      <c r="R229" s="6">
        <v>583.9</v>
      </c>
      <c r="S229" s="6">
        <v>0</v>
      </c>
      <c r="T229" s="6">
        <v>0</v>
      </c>
      <c r="U229" s="44">
        <f t="shared" si="130"/>
        <v>4614.8</v>
      </c>
      <c r="V229" s="60">
        <v>3075.2</v>
      </c>
      <c r="W229" s="66">
        <f t="shared" ref="W229" si="132">U229-V229</f>
        <v>1539.6000000000004</v>
      </c>
    </row>
    <row r="230" spans="2:23" ht="75" hidden="1">
      <c r="B230" s="37"/>
      <c r="C230" s="39"/>
      <c r="D230" s="14" t="s">
        <v>76</v>
      </c>
      <c r="E230" s="7">
        <v>0</v>
      </c>
      <c r="F230" s="7">
        <v>0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6">
        <v>0</v>
      </c>
      <c r="P230" s="6">
        <v>0</v>
      </c>
      <c r="Q230" s="6">
        <v>0</v>
      </c>
      <c r="R230" s="6">
        <v>4030.9</v>
      </c>
      <c r="S230" s="6">
        <v>0</v>
      </c>
      <c r="T230" s="6">
        <v>0</v>
      </c>
      <c r="U230" s="45"/>
      <c r="V230" s="61"/>
      <c r="W230" s="67"/>
    </row>
    <row r="231" spans="2:23" ht="75" hidden="1">
      <c r="B231" s="35">
        <v>119</v>
      </c>
      <c r="C231" s="38" t="s">
        <v>129</v>
      </c>
      <c r="D231" s="14" t="s">
        <v>75</v>
      </c>
      <c r="E231" s="7">
        <v>0</v>
      </c>
      <c r="F231" s="7">
        <v>0</v>
      </c>
      <c r="G231" s="7">
        <v>0</v>
      </c>
      <c r="H231" s="7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6">
        <v>0</v>
      </c>
      <c r="P231" s="6">
        <v>0</v>
      </c>
      <c r="Q231" s="6">
        <v>0</v>
      </c>
      <c r="R231" s="6">
        <v>309.8</v>
      </c>
      <c r="S231" s="6">
        <v>0</v>
      </c>
      <c r="T231" s="6">
        <v>0</v>
      </c>
      <c r="U231" s="44">
        <f t="shared" si="130"/>
        <v>2448.7000000000003</v>
      </c>
      <c r="V231" s="60">
        <v>1826.9</v>
      </c>
      <c r="W231" s="66">
        <f t="shared" ref="W231" si="133">U231-V231</f>
        <v>621.80000000000018</v>
      </c>
    </row>
    <row r="232" spans="2:23" ht="75" hidden="1">
      <c r="B232" s="37"/>
      <c r="C232" s="39"/>
      <c r="D232" s="14" t="s">
        <v>76</v>
      </c>
      <c r="E232" s="7">
        <v>0</v>
      </c>
      <c r="F232" s="7">
        <v>0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6">
        <v>0</v>
      </c>
      <c r="P232" s="6">
        <v>0</v>
      </c>
      <c r="Q232" s="6">
        <v>0</v>
      </c>
      <c r="R232" s="6">
        <v>2138.9</v>
      </c>
      <c r="S232" s="6">
        <v>0</v>
      </c>
      <c r="T232" s="6">
        <v>0</v>
      </c>
      <c r="U232" s="45"/>
      <c r="V232" s="61"/>
      <c r="W232" s="67"/>
    </row>
    <row r="233" spans="2:23" ht="75" hidden="1">
      <c r="B233" s="35">
        <v>120</v>
      </c>
      <c r="C233" s="38" t="s">
        <v>130</v>
      </c>
      <c r="D233" s="14" t="s">
        <v>75</v>
      </c>
      <c r="E233" s="7">
        <v>0</v>
      </c>
      <c r="F233" s="7">
        <v>0</v>
      </c>
      <c r="G233" s="7">
        <v>0</v>
      </c>
      <c r="H233" s="7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6">
        <v>0</v>
      </c>
      <c r="P233" s="6">
        <v>0</v>
      </c>
      <c r="Q233" s="6">
        <v>0</v>
      </c>
      <c r="R233" s="6">
        <v>762.6</v>
      </c>
      <c r="S233" s="6">
        <v>0</v>
      </c>
      <c r="T233" s="6">
        <v>0</v>
      </c>
      <c r="U233" s="44">
        <f t="shared" si="130"/>
        <v>5264.9000000000005</v>
      </c>
      <c r="V233" s="60">
        <v>3535.1</v>
      </c>
      <c r="W233" s="66">
        <f t="shared" ref="W233" si="134">U233-V233</f>
        <v>1729.8000000000006</v>
      </c>
    </row>
    <row r="234" spans="2:23" ht="75" hidden="1">
      <c r="B234" s="37"/>
      <c r="C234" s="39"/>
      <c r="D234" s="14" t="s">
        <v>76</v>
      </c>
      <c r="E234" s="7">
        <v>0</v>
      </c>
      <c r="F234" s="7">
        <v>0</v>
      </c>
      <c r="G234" s="7">
        <v>0</v>
      </c>
      <c r="H234" s="7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6">
        <v>0</v>
      </c>
      <c r="P234" s="6">
        <v>0</v>
      </c>
      <c r="Q234" s="6">
        <v>0</v>
      </c>
      <c r="R234" s="6">
        <v>4502.3</v>
      </c>
      <c r="S234" s="6">
        <v>0</v>
      </c>
      <c r="T234" s="6">
        <v>0</v>
      </c>
      <c r="U234" s="45"/>
      <c r="V234" s="61"/>
      <c r="W234" s="67"/>
    </row>
    <row r="235" spans="2:23" ht="75" hidden="1">
      <c r="B235" s="35">
        <v>121</v>
      </c>
      <c r="C235" s="38" t="s">
        <v>131</v>
      </c>
      <c r="D235" s="14" t="s">
        <v>75</v>
      </c>
      <c r="E235" s="7">
        <v>0</v>
      </c>
      <c r="F235" s="7">
        <v>0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6">
        <v>0</v>
      </c>
      <c r="P235" s="6">
        <v>0</v>
      </c>
      <c r="Q235" s="6">
        <v>0</v>
      </c>
      <c r="R235" s="6">
        <v>613.70000000000005</v>
      </c>
      <c r="S235" s="6">
        <v>0</v>
      </c>
      <c r="T235" s="6">
        <v>0</v>
      </c>
      <c r="U235" s="44">
        <f t="shared" si="130"/>
        <v>4850.3999999999996</v>
      </c>
      <c r="V235" s="60">
        <v>3018.1</v>
      </c>
      <c r="W235" s="66">
        <f t="shared" ref="W235" si="135">U235-V235</f>
        <v>1832.2999999999997</v>
      </c>
    </row>
    <row r="236" spans="2:23" ht="75" hidden="1">
      <c r="B236" s="37"/>
      <c r="C236" s="39"/>
      <c r="D236" s="14" t="s">
        <v>76</v>
      </c>
      <c r="E236" s="7">
        <v>0</v>
      </c>
      <c r="F236" s="7">
        <v>0</v>
      </c>
      <c r="G236" s="7">
        <v>0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6">
        <v>0</v>
      </c>
      <c r="P236" s="6">
        <v>0</v>
      </c>
      <c r="Q236" s="6">
        <v>0</v>
      </c>
      <c r="R236" s="6">
        <v>4236.7</v>
      </c>
      <c r="S236" s="6">
        <v>0</v>
      </c>
      <c r="T236" s="6">
        <v>0</v>
      </c>
      <c r="U236" s="45"/>
      <c r="V236" s="61"/>
      <c r="W236" s="67"/>
    </row>
    <row r="237" spans="2:23" ht="75" hidden="1">
      <c r="B237" s="35">
        <v>122</v>
      </c>
      <c r="C237" s="38" t="s">
        <v>132</v>
      </c>
      <c r="D237" s="14" t="s">
        <v>75</v>
      </c>
      <c r="E237" s="7">
        <v>0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6">
        <v>0</v>
      </c>
      <c r="P237" s="6">
        <v>0</v>
      </c>
      <c r="Q237" s="6">
        <v>0</v>
      </c>
      <c r="R237" s="6">
        <v>548.20000000000005</v>
      </c>
      <c r="S237" s="6">
        <v>0</v>
      </c>
      <c r="T237" s="6">
        <v>0</v>
      </c>
      <c r="U237" s="44">
        <f t="shared" si="130"/>
        <v>4332.3</v>
      </c>
      <c r="V237" s="60">
        <v>2790.2</v>
      </c>
      <c r="W237" s="66">
        <f t="shared" ref="W237" si="136">U237-V237</f>
        <v>1542.1000000000004</v>
      </c>
    </row>
    <row r="238" spans="2:23" ht="75" hidden="1">
      <c r="B238" s="37"/>
      <c r="C238" s="39"/>
      <c r="D238" s="14" t="s">
        <v>76</v>
      </c>
      <c r="E238" s="7">
        <v>0</v>
      </c>
      <c r="F238" s="7">
        <v>0</v>
      </c>
      <c r="G238" s="7">
        <v>0</v>
      </c>
      <c r="H238" s="7">
        <v>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6">
        <v>0</v>
      </c>
      <c r="P238" s="6">
        <v>0</v>
      </c>
      <c r="Q238" s="6">
        <v>0</v>
      </c>
      <c r="R238" s="6">
        <v>3784.1</v>
      </c>
      <c r="S238" s="6">
        <v>0</v>
      </c>
      <c r="T238" s="6">
        <v>0</v>
      </c>
      <c r="U238" s="45"/>
      <c r="V238" s="61"/>
      <c r="W238" s="67"/>
    </row>
    <row r="239" spans="2:23" ht="75" hidden="1">
      <c r="B239" s="35">
        <v>123</v>
      </c>
      <c r="C239" s="38" t="s">
        <v>133</v>
      </c>
      <c r="D239" s="14" t="s">
        <v>75</v>
      </c>
      <c r="E239" s="7">
        <v>0</v>
      </c>
      <c r="F239" s="7">
        <v>0</v>
      </c>
      <c r="G239" s="7">
        <v>0</v>
      </c>
      <c r="H239" s="7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6">
        <v>0</v>
      </c>
      <c r="P239" s="6">
        <v>0</v>
      </c>
      <c r="Q239" s="6">
        <v>0</v>
      </c>
      <c r="R239" s="6">
        <v>488.6</v>
      </c>
      <c r="S239" s="6">
        <v>0</v>
      </c>
      <c r="T239" s="6">
        <v>0</v>
      </c>
      <c r="U239" s="44">
        <f t="shared" si="130"/>
        <v>3861.4</v>
      </c>
      <c r="V239" s="60">
        <v>2537.6999999999998</v>
      </c>
      <c r="W239" s="66">
        <f t="shared" ref="W239" si="137">U239-V239</f>
        <v>1323.7000000000003</v>
      </c>
    </row>
    <row r="240" spans="2:23" ht="75" hidden="1">
      <c r="B240" s="37"/>
      <c r="C240" s="39"/>
      <c r="D240" s="14" t="s">
        <v>76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6">
        <v>0</v>
      </c>
      <c r="P240" s="6">
        <v>0</v>
      </c>
      <c r="Q240" s="6">
        <v>0</v>
      </c>
      <c r="R240" s="6">
        <v>3372.8</v>
      </c>
      <c r="S240" s="6">
        <v>0</v>
      </c>
      <c r="T240" s="6">
        <v>0</v>
      </c>
      <c r="U240" s="45"/>
      <c r="V240" s="61"/>
      <c r="W240" s="67"/>
    </row>
    <row r="241" spans="2:23" ht="75" hidden="1">
      <c r="B241" s="35">
        <v>124</v>
      </c>
      <c r="C241" s="38" t="s">
        <v>134</v>
      </c>
      <c r="D241" s="14" t="s">
        <v>75</v>
      </c>
      <c r="E241" s="7">
        <v>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6">
        <v>0</v>
      </c>
      <c r="P241" s="6">
        <v>0</v>
      </c>
      <c r="Q241" s="6">
        <v>0</v>
      </c>
      <c r="R241" s="6">
        <v>893.7</v>
      </c>
      <c r="S241" s="6">
        <v>0</v>
      </c>
      <c r="T241" s="6">
        <v>0</v>
      </c>
      <c r="U241" s="44">
        <f t="shared" si="130"/>
        <v>7063.5</v>
      </c>
      <c r="V241" s="60">
        <v>4084.7</v>
      </c>
      <c r="W241" s="66">
        <f t="shared" ref="W241" si="138">U241-V241</f>
        <v>2978.8</v>
      </c>
    </row>
    <row r="242" spans="2:23" ht="75" hidden="1">
      <c r="B242" s="37"/>
      <c r="C242" s="39"/>
      <c r="D242" s="14" t="s">
        <v>76</v>
      </c>
      <c r="E242" s="7">
        <v>0</v>
      </c>
      <c r="F242" s="7">
        <v>0</v>
      </c>
      <c r="G242" s="7">
        <v>0</v>
      </c>
      <c r="H242" s="7">
        <v>0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6">
        <v>0</v>
      </c>
      <c r="P242" s="6">
        <v>0</v>
      </c>
      <c r="Q242" s="6">
        <v>0</v>
      </c>
      <c r="R242" s="6">
        <v>6169.8</v>
      </c>
      <c r="S242" s="6">
        <v>0</v>
      </c>
      <c r="T242" s="6">
        <v>0</v>
      </c>
      <c r="U242" s="45"/>
      <c r="V242" s="61"/>
      <c r="W242" s="67"/>
    </row>
    <row r="243" spans="2:23" ht="75" hidden="1">
      <c r="B243" s="35">
        <v>125</v>
      </c>
      <c r="C243" s="38" t="s">
        <v>135</v>
      </c>
      <c r="D243" s="14" t="s">
        <v>75</v>
      </c>
      <c r="E243" s="7">
        <v>0</v>
      </c>
      <c r="F243" s="7">
        <v>0</v>
      </c>
      <c r="G243" s="7">
        <v>0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6">
        <v>0</v>
      </c>
      <c r="P243" s="6">
        <v>0</v>
      </c>
      <c r="Q243" s="6">
        <v>0</v>
      </c>
      <c r="R243" s="6">
        <v>566</v>
      </c>
      <c r="S243" s="6">
        <v>0</v>
      </c>
      <c r="T243" s="6">
        <v>0</v>
      </c>
      <c r="U243" s="44">
        <f t="shared" si="130"/>
        <v>4474</v>
      </c>
      <c r="V243" s="60">
        <v>2948</v>
      </c>
      <c r="W243" s="66">
        <f t="shared" ref="W243" si="139">U243-V243</f>
        <v>1526</v>
      </c>
    </row>
    <row r="244" spans="2:23" ht="75" hidden="1">
      <c r="B244" s="37"/>
      <c r="C244" s="39"/>
      <c r="D244" s="14" t="s">
        <v>76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6">
        <v>0</v>
      </c>
      <c r="P244" s="6">
        <v>0</v>
      </c>
      <c r="Q244" s="6">
        <v>0</v>
      </c>
      <c r="R244" s="6">
        <v>3908</v>
      </c>
      <c r="S244" s="6">
        <v>0</v>
      </c>
      <c r="T244" s="6">
        <v>0</v>
      </c>
      <c r="U244" s="45"/>
      <c r="V244" s="61"/>
      <c r="W244" s="67"/>
    </row>
    <row r="245" spans="2:23" ht="75" hidden="1">
      <c r="B245" s="35">
        <v>126</v>
      </c>
      <c r="C245" s="38" t="s">
        <v>136</v>
      </c>
      <c r="D245" s="14" t="s">
        <v>75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6">
        <v>0</v>
      </c>
      <c r="P245" s="6">
        <v>0</v>
      </c>
      <c r="Q245" s="6">
        <v>0</v>
      </c>
      <c r="R245" s="6">
        <v>351.5</v>
      </c>
      <c r="S245" s="6">
        <v>0</v>
      </c>
      <c r="T245" s="6">
        <v>0</v>
      </c>
      <c r="U245" s="44">
        <f t="shared" si="130"/>
        <v>2778.3</v>
      </c>
      <c r="V245" s="60">
        <v>1987.8</v>
      </c>
      <c r="W245" s="66">
        <f t="shared" ref="W245" si="140">U245-V245</f>
        <v>790.50000000000023</v>
      </c>
    </row>
    <row r="246" spans="2:23" ht="75" hidden="1">
      <c r="B246" s="37"/>
      <c r="C246" s="39"/>
      <c r="D246" s="14" t="s">
        <v>76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6">
        <v>0</v>
      </c>
      <c r="P246" s="6">
        <v>0</v>
      </c>
      <c r="Q246" s="6">
        <v>0</v>
      </c>
      <c r="R246" s="6">
        <v>2426.8000000000002</v>
      </c>
      <c r="S246" s="6">
        <v>0</v>
      </c>
      <c r="T246" s="6">
        <v>0</v>
      </c>
      <c r="U246" s="45"/>
      <c r="V246" s="61"/>
      <c r="W246" s="67"/>
    </row>
    <row r="247" spans="2:23" ht="75" hidden="1">
      <c r="B247" s="35">
        <v>127</v>
      </c>
      <c r="C247" s="38" t="s">
        <v>171</v>
      </c>
      <c r="D247" s="14" t="s">
        <v>75</v>
      </c>
      <c r="E247" s="7">
        <v>0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6">
        <v>0</v>
      </c>
      <c r="P247" s="6">
        <v>0</v>
      </c>
      <c r="Q247" s="6">
        <v>0</v>
      </c>
      <c r="R247" s="6">
        <v>935.4</v>
      </c>
      <c r="S247" s="6">
        <v>0</v>
      </c>
      <c r="T247" s="6">
        <v>0</v>
      </c>
      <c r="U247" s="44">
        <f t="shared" si="130"/>
        <v>7393.2</v>
      </c>
      <c r="V247" s="60">
        <v>4215.8999999999996</v>
      </c>
      <c r="W247" s="66">
        <f t="shared" ref="W247" si="141">U247-V247</f>
        <v>3177.3</v>
      </c>
    </row>
    <row r="248" spans="2:23" ht="75" hidden="1">
      <c r="B248" s="37"/>
      <c r="C248" s="39"/>
      <c r="D248" s="14" t="s">
        <v>76</v>
      </c>
      <c r="E248" s="7">
        <v>0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6">
        <v>0</v>
      </c>
      <c r="P248" s="6">
        <v>0</v>
      </c>
      <c r="Q248" s="6">
        <v>0</v>
      </c>
      <c r="R248" s="6">
        <v>6457.8</v>
      </c>
      <c r="S248" s="6">
        <v>0</v>
      </c>
      <c r="T248" s="6">
        <v>0</v>
      </c>
      <c r="U248" s="45"/>
      <c r="V248" s="61"/>
      <c r="W248" s="67"/>
    </row>
    <row r="249" spans="2:23" ht="75" hidden="1">
      <c r="B249" s="35">
        <v>128</v>
      </c>
      <c r="C249" s="38" t="s">
        <v>150</v>
      </c>
      <c r="D249" s="14" t="s">
        <v>75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6">
        <v>0</v>
      </c>
      <c r="P249" s="6">
        <v>0</v>
      </c>
      <c r="Q249" s="6">
        <v>0</v>
      </c>
      <c r="R249" s="6">
        <v>524.29999999999995</v>
      </c>
      <c r="S249" s="6">
        <v>0</v>
      </c>
      <c r="T249" s="6">
        <v>0</v>
      </c>
      <c r="U249" s="44">
        <f t="shared" si="130"/>
        <v>4143.8999999999996</v>
      </c>
      <c r="V249" s="60">
        <v>2711.6</v>
      </c>
      <c r="W249" s="66">
        <f t="shared" ref="W249" si="142">U249-V249</f>
        <v>1432.2999999999997</v>
      </c>
    </row>
    <row r="250" spans="2:23" ht="75" hidden="1">
      <c r="B250" s="37"/>
      <c r="C250" s="39"/>
      <c r="D250" s="14" t="s">
        <v>76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6">
        <v>0</v>
      </c>
      <c r="P250" s="6">
        <v>0</v>
      </c>
      <c r="Q250" s="6">
        <v>0</v>
      </c>
      <c r="R250" s="6">
        <v>3619.6</v>
      </c>
      <c r="S250" s="6">
        <v>0</v>
      </c>
      <c r="T250" s="6">
        <v>0</v>
      </c>
      <c r="U250" s="45"/>
      <c r="V250" s="61"/>
      <c r="W250" s="67"/>
    </row>
    <row r="251" spans="2:23" ht="75" hidden="1">
      <c r="B251" s="35">
        <v>129</v>
      </c>
      <c r="C251" s="38" t="s">
        <v>149</v>
      </c>
      <c r="D251" s="14" t="s">
        <v>75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6">
        <v>0</v>
      </c>
      <c r="P251" s="6">
        <v>0</v>
      </c>
      <c r="Q251" s="6">
        <v>0</v>
      </c>
      <c r="R251" s="6">
        <v>524.29999999999995</v>
      </c>
      <c r="S251" s="6">
        <v>0</v>
      </c>
      <c r="T251" s="6">
        <v>0</v>
      </c>
      <c r="U251" s="44">
        <f t="shared" si="130"/>
        <v>4143.8999999999996</v>
      </c>
      <c r="V251" s="60">
        <v>2711.6</v>
      </c>
      <c r="W251" s="66">
        <f t="shared" ref="W251" si="143">U251-V251</f>
        <v>1432.2999999999997</v>
      </c>
    </row>
    <row r="252" spans="2:23" ht="75" hidden="1">
      <c r="B252" s="37"/>
      <c r="C252" s="39"/>
      <c r="D252" s="14" t="s">
        <v>76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6">
        <v>0</v>
      </c>
      <c r="P252" s="6">
        <v>0</v>
      </c>
      <c r="Q252" s="6">
        <v>0</v>
      </c>
      <c r="R252" s="6">
        <v>3619.6</v>
      </c>
      <c r="S252" s="6">
        <v>0</v>
      </c>
      <c r="T252" s="6">
        <v>0</v>
      </c>
      <c r="U252" s="45"/>
      <c r="V252" s="61"/>
      <c r="W252" s="67"/>
    </row>
    <row r="253" spans="2:23" ht="75" hidden="1">
      <c r="B253" s="35">
        <v>130</v>
      </c>
      <c r="C253" s="38" t="s">
        <v>148</v>
      </c>
      <c r="D253" s="14" t="s">
        <v>75</v>
      </c>
      <c r="E253" s="7">
        <v>0</v>
      </c>
      <c r="F253" s="7">
        <v>0</v>
      </c>
      <c r="G253" s="7">
        <v>0</v>
      </c>
      <c r="H253" s="7">
        <v>0</v>
      </c>
      <c r="I253" s="7">
        <v>0</v>
      </c>
      <c r="J253" s="7">
        <v>0</v>
      </c>
      <c r="K253" s="7">
        <v>0</v>
      </c>
      <c r="L253" s="7">
        <v>0</v>
      </c>
      <c r="M253" s="7">
        <v>0</v>
      </c>
      <c r="N253" s="7">
        <v>0</v>
      </c>
      <c r="O253" s="6">
        <v>0</v>
      </c>
      <c r="P253" s="6">
        <v>0</v>
      </c>
      <c r="Q253" s="6">
        <v>0</v>
      </c>
      <c r="R253" s="6">
        <v>446.9</v>
      </c>
      <c r="S253" s="6">
        <v>0</v>
      </c>
      <c r="T253" s="6">
        <v>0</v>
      </c>
      <c r="U253" s="44">
        <f t="shared" si="130"/>
        <v>3531.9</v>
      </c>
      <c r="V253" s="60">
        <v>2407</v>
      </c>
      <c r="W253" s="66">
        <f t="shared" ref="W253" si="144">U253-V253</f>
        <v>1124.9000000000001</v>
      </c>
    </row>
    <row r="254" spans="2:23" ht="75" hidden="1">
      <c r="B254" s="37"/>
      <c r="C254" s="39"/>
      <c r="D254" s="14" t="s">
        <v>76</v>
      </c>
      <c r="E254" s="7">
        <v>0</v>
      </c>
      <c r="F254" s="7">
        <v>0</v>
      </c>
      <c r="G254" s="7">
        <v>0</v>
      </c>
      <c r="H254" s="7">
        <v>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6">
        <v>0</v>
      </c>
      <c r="P254" s="6">
        <v>0</v>
      </c>
      <c r="Q254" s="6">
        <v>0</v>
      </c>
      <c r="R254" s="6">
        <v>3085</v>
      </c>
      <c r="S254" s="6">
        <v>0</v>
      </c>
      <c r="T254" s="6">
        <v>0</v>
      </c>
      <c r="U254" s="45"/>
      <c r="V254" s="61"/>
      <c r="W254" s="67"/>
    </row>
    <row r="255" spans="2:23" ht="75" hidden="1">
      <c r="B255" s="35">
        <v>131</v>
      </c>
      <c r="C255" s="38" t="s">
        <v>147</v>
      </c>
      <c r="D255" s="14" t="s">
        <v>75</v>
      </c>
      <c r="E255" s="7">
        <v>0</v>
      </c>
      <c r="F255" s="7">
        <v>0</v>
      </c>
      <c r="G255" s="7">
        <v>0</v>
      </c>
      <c r="H255" s="7">
        <v>0</v>
      </c>
      <c r="I255" s="7">
        <v>0</v>
      </c>
      <c r="J255" s="7">
        <v>0</v>
      </c>
      <c r="K255" s="7">
        <v>0</v>
      </c>
      <c r="L255" s="7">
        <v>0</v>
      </c>
      <c r="M255" s="7">
        <v>0</v>
      </c>
      <c r="N255" s="7">
        <v>0</v>
      </c>
      <c r="O255" s="6">
        <v>0</v>
      </c>
      <c r="P255" s="6">
        <v>0</v>
      </c>
      <c r="Q255" s="6">
        <v>0</v>
      </c>
      <c r="R255" s="6">
        <v>351.5</v>
      </c>
      <c r="S255" s="6">
        <v>0</v>
      </c>
      <c r="T255" s="6">
        <v>0</v>
      </c>
      <c r="U255" s="44">
        <f t="shared" si="130"/>
        <v>2778.3</v>
      </c>
      <c r="V255" s="60">
        <v>2040.6</v>
      </c>
      <c r="W255" s="66">
        <f t="shared" ref="W255" si="145">U255-V255</f>
        <v>737.70000000000027</v>
      </c>
    </row>
    <row r="256" spans="2:23" ht="75" hidden="1">
      <c r="B256" s="37"/>
      <c r="C256" s="39"/>
      <c r="D256" s="14" t="s">
        <v>76</v>
      </c>
      <c r="E256" s="7">
        <v>0</v>
      </c>
      <c r="F256" s="7">
        <v>0</v>
      </c>
      <c r="G256" s="7">
        <v>0</v>
      </c>
      <c r="H256" s="7">
        <v>0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6">
        <v>0</v>
      </c>
      <c r="P256" s="6">
        <v>0</v>
      </c>
      <c r="Q256" s="6">
        <v>0</v>
      </c>
      <c r="R256" s="6">
        <v>2426.8000000000002</v>
      </c>
      <c r="S256" s="6">
        <v>0</v>
      </c>
      <c r="T256" s="6">
        <v>0</v>
      </c>
      <c r="U256" s="45"/>
      <c r="V256" s="61"/>
      <c r="W256" s="67"/>
    </row>
    <row r="257" spans="2:23" ht="75" hidden="1">
      <c r="B257" s="35">
        <v>132</v>
      </c>
      <c r="C257" s="38" t="s">
        <v>146</v>
      </c>
      <c r="D257" s="14" t="s">
        <v>75</v>
      </c>
      <c r="E257" s="7">
        <v>0</v>
      </c>
      <c r="F257" s="7">
        <v>0</v>
      </c>
      <c r="G257" s="7">
        <v>0</v>
      </c>
      <c r="H257" s="7">
        <v>0</v>
      </c>
      <c r="I257" s="7">
        <v>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6">
        <v>0</v>
      </c>
      <c r="P257" s="6">
        <v>0</v>
      </c>
      <c r="Q257" s="6">
        <v>0</v>
      </c>
      <c r="R257" s="6">
        <v>506.5</v>
      </c>
      <c r="S257" s="6">
        <v>0</v>
      </c>
      <c r="T257" s="6">
        <v>0</v>
      </c>
      <c r="U257" s="44">
        <f t="shared" si="130"/>
        <v>4002.8</v>
      </c>
      <c r="V257" s="60">
        <v>2690.1</v>
      </c>
      <c r="W257" s="66">
        <f t="shared" ref="W257" si="146">U257-V257</f>
        <v>1312.7000000000003</v>
      </c>
    </row>
    <row r="258" spans="2:23" ht="75" hidden="1">
      <c r="B258" s="37"/>
      <c r="C258" s="39"/>
      <c r="D258" s="14" t="s">
        <v>76</v>
      </c>
      <c r="E258" s="7">
        <v>0</v>
      </c>
      <c r="F258" s="7">
        <v>0</v>
      </c>
      <c r="G258" s="7">
        <v>0</v>
      </c>
      <c r="H258" s="7">
        <v>0</v>
      </c>
      <c r="I258" s="7">
        <v>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6">
        <v>0</v>
      </c>
      <c r="P258" s="6">
        <v>0</v>
      </c>
      <c r="Q258" s="6">
        <v>0</v>
      </c>
      <c r="R258" s="6">
        <v>3496.3</v>
      </c>
      <c r="S258" s="6">
        <v>0</v>
      </c>
      <c r="T258" s="6">
        <v>0</v>
      </c>
      <c r="U258" s="45"/>
      <c r="V258" s="61"/>
      <c r="W258" s="67"/>
    </row>
    <row r="259" spans="2:23" ht="75" hidden="1">
      <c r="B259" s="35">
        <v>133</v>
      </c>
      <c r="C259" s="38" t="s">
        <v>145</v>
      </c>
      <c r="D259" s="14" t="s">
        <v>75</v>
      </c>
      <c r="E259" s="7">
        <v>0</v>
      </c>
      <c r="F259" s="7">
        <v>0</v>
      </c>
      <c r="G259" s="7">
        <v>0</v>
      </c>
      <c r="H259" s="7">
        <v>0</v>
      </c>
      <c r="I259" s="7">
        <v>0</v>
      </c>
      <c r="J259" s="7">
        <v>0</v>
      </c>
      <c r="K259" s="7">
        <v>0</v>
      </c>
      <c r="L259" s="7">
        <v>0</v>
      </c>
      <c r="M259" s="7">
        <v>0</v>
      </c>
      <c r="N259" s="7">
        <v>0</v>
      </c>
      <c r="O259" s="6">
        <v>0</v>
      </c>
      <c r="P259" s="6">
        <v>0</v>
      </c>
      <c r="Q259" s="6">
        <v>0</v>
      </c>
      <c r="R259" s="6">
        <v>452.8</v>
      </c>
      <c r="S259" s="6">
        <v>0</v>
      </c>
      <c r="T259" s="6">
        <v>0</v>
      </c>
      <c r="U259" s="44">
        <f t="shared" si="130"/>
        <v>3578.8</v>
      </c>
      <c r="V259" s="60">
        <v>2384</v>
      </c>
      <c r="W259" s="66">
        <f t="shared" ref="W259" si="147">U259-V259</f>
        <v>1194.8000000000002</v>
      </c>
    </row>
    <row r="260" spans="2:23" ht="75" hidden="1">
      <c r="B260" s="37"/>
      <c r="C260" s="39"/>
      <c r="D260" s="14" t="s">
        <v>76</v>
      </c>
      <c r="E260" s="7">
        <v>0</v>
      </c>
      <c r="F260" s="7">
        <v>0</v>
      </c>
      <c r="G260" s="7">
        <v>0</v>
      </c>
      <c r="H260" s="7">
        <v>0</v>
      </c>
      <c r="I260" s="7">
        <v>0</v>
      </c>
      <c r="J260" s="7">
        <v>0</v>
      </c>
      <c r="K260" s="7">
        <v>0</v>
      </c>
      <c r="L260" s="7">
        <v>0</v>
      </c>
      <c r="M260" s="7">
        <v>0</v>
      </c>
      <c r="N260" s="7">
        <v>0</v>
      </c>
      <c r="O260" s="6">
        <v>0</v>
      </c>
      <c r="P260" s="6">
        <v>0</v>
      </c>
      <c r="Q260" s="6">
        <v>0</v>
      </c>
      <c r="R260" s="6">
        <v>3126</v>
      </c>
      <c r="S260" s="6">
        <v>0</v>
      </c>
      <c r="T260" s="6">
        <v>0</v>
      </c>
      <c r="U260" s="45"/>
      <c r="V260" s="61"/>
      <c r="W260" s="67"/>
    </row>
    <row r="261" spans="2:23" ht="75" hidden="1">
      <c r="B261" s="35">
        <v>134</v>
      </c>
      <c r="C261" s="38" t="s">
        <v>144</v>
      </c>
      <c r="D261" s="14" t="s">
        <v>75</v>
      </c>
      <c r="E261" s="7">
        <v>0</v>
      </c>
      <c r="F261" s="7">
        <v>0</v>
      </c>
      <c r="G261" s="7">
        <v>0</v>
      </c>
      <c r="H261" s="7">
        <v>0</v>
      </c>
      <c r="I261" s="7">
        <v>0</v>
      </c>
      <c r="J261" s="7">
        <v>0</v>
      </c>
      <c r="K261" s="7">
        <v>0</v>
      </c>
      <c r="L261" s="7">
        <v>0</v>
      </c>
      <c r="M261" s="7">
        <v>0</v>
      </c>
      <c r="N261" s="7">
        <v>0</v>
      </c>
      <c r="O261" s="6">
        <v>0</v>
      </c>
      <c r="P261" s="6">
        <v>0</v>
      </c>
      <c r="Q261" s="6">
        <v>0</v>
      </c>
      <c r="R261" s="6">
        <v>178.8</v>
      </c>
      <c r="S261" s="6">
        <v>0</v>
      </c>
      <c r="T261" s="6">
        <v>0</v>
      </c>
      <c r="U261" s="44">
        <f t="shared" si="130"/>
        <v>1412.8</v>
      </c>
      <c r="V261" s="60">
        <v>1389.7</v>
      </c>
      <c r="W261" s="66">
        <f t="shared" ref="W261" si="148">U261-V261</f>
        <v>23.099999999999909</v>
      </c>
    </row>
    <row r="262" spans="2:23" ht="75" hidden="1">
      <c r="B262" s="37"/>
      <c r="C262" s="39"/>
      <c r="D262" s="14" t="s">
        <v>76</v>
      </c>
      <c r="E262" s="7">
        <v>0</v>
      </c>
      <c r="F262" s="7">
        <v>0</v>
      </c>
      <c r="G262" s="7">
        <v>0</v>
      </c>
      <c r="H262" s="7">
        <v>0</v>
      </c>
      <c r="I262" s="7">
        <v>0</v>
      </c>
      <c r="J262" s="7">
        <v>0</v>
      </c>
      <c r="K262" s="7">
        <v>0</v>
      </c>
      <c r="L262" s="7">
        <v>0</v>
      </c>
      <c r="M262" s="7">
        <v>0</v>
      </c>
      <c r="N262" s="7">
        <v>0</v>
      </c>
      <c r="O262" s="6">
        <v>0</v>
      </c>
      <c r="P262" s="6">
        <v>0</v>
      </c>
      <c r="Q262" s="6">
        <v>0</v>
      </c>
      <c r="R262" s="6">
        <v>1234</v>
      </c>
      <c r="S262" s="6">
        <v>0</v>
      </c>
      <c r="T262" s="6">
        <v>0</v>
      </c>
      <c r="U262" s="45"/>
      <c r="V262" s="61"/>
      <c r="W262" s="67"/>
    </row>
    <row r="263" spans="2:23" ht="75" hidden="1">
      <c r="B263" s="35">
        <v>135</v>
      </c>
      <c r="C263" s="38" t="s">
        <v>143</v>
      </c>
      <c r="D263" s="14" t="s">
        <v>75</v>
      </c>
      <c r="E263" s="7">
        <v>0</v>
      </c>
      <c r="F263" s="7">
        <v>0</v>
      </c>
      <c r="G263" s="7">
        <v>0</v>
      </c>
      <c r="H263" s="7">
        <v>0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6">
        <v>0</v>
      </c>
      <c r="P263" s="6">
        <v>0</v>
      </c>
      <c r="Q263" s="6">
        <v>0</v>
      </c>
      <c r="R263" s="6">
        <v>357.5</v>
      </c>
      <c r="S263" s="6">
        <v>0</v>
      </c>
      <c r="T263" s="6">
        <v>0</v>
      </c>
      <c r="U263" s="44">
        <f t="shared" si="130"/>
        <v>2825.4</v>
      </c>
      <c r="V263" s="60">
        <v>1994.9</v>
      </c>
      <c r="W263" s="66">
        <f t="shared" ref="W263" si="149">U263-V263</f>
        <v>830.5</v>
      </c>
    </row>
    <row r="264" spans="2:23" ht="75" hidden="1">
      <c r="B264" s="37"/>
      <c r="C264" s="39"/>
      <c r="D264" s="14" t="s">
        <v>76</v>
      </c>
      <c r="E264" s="7">
        <v>0</v>
      </c>
      <c r="F264" s="7">
        <v>0</v>
      </c>
      <c r="G264" s="7">
        <v>0</v>
      </c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6">
        <v>0</v>
      </c>
      <c r="P264" s="6">
        <v>0</v>
      </c>
      <c r="Q264" s="6">
        <v>0</v>
      </c>
      <c r="R264" s="6">
        <v>2467.9</v>
      </c>
      <c r="S264" s="6">
        <v>0</v>
      </c>
      <c r="T264" s="6">
        <v>0</v>
      </c>
      <c r="U264" s="45"/>
      <c r="V264" s="61"/>
      <c r="W264" s="67"/>
    </row>
    <row r="265" spans="2:23" ht="75" hidden="1">
      <c r="B265" s="35">
        <v>136</v>
      </c>
      <c r="C265" s="38" t="s">
        <v>142</v>
      </c>
      <c r="D265" s="14" t="s">
        <v>75</v>
      </c>
      <c r="E265" s="7">
        <v>0</v>
      </c>
      <c r="F265" s="7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6">
        <v>0</v>
      </c>
      <c r="P265" s="6">
        <v>0</v>
      </c>
      <c r="Q265" s="6">
        <v>0</v>
      </c>
      <c r="R265" s="6">
        <v>202.6</v>
      </c>
      <c r="S265" s="6">
        <v>0</v>
      </c>
      <c r="T265" s="6">
        <v>0</v>
      </c>
      <c r="U265" s="44">
        <f t="shared" si="130"/>
        <v>1601.1</v>
      </c>
      <c r="V265" s="60">
        <v>1471.3</v>
      </c>
      <c r="W265" s="66">
        <f t="shared" ref="W265" si="150">U265-V265</f>
        <v>129.79999999999995</v>
      </c>
    </row>
    <row r="266" spans="2:23" ht="75" hidden="1">
      <c r="B266" s="37"/>
      <c r="C266" s="39"/>
      <c r="D266" s="14" t="s">
        <v>76</v>
      </c>
      <c r="E266" s="7">
        <v>0</v>
      </c>
      <c r="F266" s="7">
        <v>0</v>
      </c>
      <c r="G266" s="7">
        <v>0</v>
      </c>
      <c r="H266" s="7">
        <v>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6">
        <v>0</v>
      </c>
      <c r="P266" s="6">
        <v>0</v>
      </c>
      <c r="Q266" s="6">
        <v>0</v>
      </c>
      <c r="R266" s="6">
        <v>1398.5</v>
      </c>
      <c r="S266" s="6">
        <v>0</v>
      </c>
      <c r="T266" s="6">
        <v>0</v>
      </c>
      <c r="U266" s="45"/>
      <c r="V266" s="61"/>
      <c r="W266" s="67"/>
    </row>
    <row r="267" spans="2:23" ht="75" hidden="1">
      <c r="B267" s="35">
        <v>137</v>
      </c>
      <c r="C267" s="38" t="s">
        <v>141</v>
      </c>
      <c r="D267" s="14" t="s">
        <v>75</v>
      </c>
      <c r="E267" s="7">
        <v>0</v>
      </c>
      <c r="F267" s="7">
        <v>0</v>
      </c>
      <c r="G267" s="7">
        <v>0</v>
      </c>
      <c r="H267" s="7">
        <v>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6">
        <v>0</v>
      </c>
      <c r="P267" s="6">
        <v>0</v>
      </c>
      <c r="Q267" s="6">
        <v>0</v>
      </c>
      <c r="R267" s="6">
        <v>143</v>
      </c>
      <c r="S267" s="6">
        <v>0</v>
      </c>
      <c r="T267" s="6">
        <v>0</v>
      </c>
      <c r="U267" s="44">
        <f t="shared" si="130"/>
        <v>1130.2</v>
      </c>
      <c r="V267" s="60">
        <v>1185.0999999999999</v>
      </c>
      <c r="W267" s="66">
        <f t="shared" ref="W267" si="151">U267-V267</f>
        <v>-54.899999999999864</v>
      </c>
    </row>
    <row r="268" spans="2:23" ht="75" hidden="1">
      <c r="B268" s="37"/>
      <c r="C268" s="39"/>
      <c r="D268" s="14" t="s">
        <v>76</v>
      </c>
      <c r="E268" s="7">
        <v>0</v>
      </c>
      <c r="F268" s="7">
        <v>0</v>
      </c>
      <c r="G268" s="7">
        <v>0</v>
      </c>
      <c r="H268" s="7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6">
        <v>0</v>
      </c>
      <c r="P268" s="6">
        <v>0</v>
      </c>
      <c r="Q268" s="6">
        <v>0</v>
      </c>
      <c r="R268" s="6">
        <v>987.2</v>
      </c>
      <c r="S268" s="6">
        <v>0</v>
      </c>
      <c r="T268" s="6">
        <v>0</v>
      </c>
      <c r="U268" s="45"/>
      <c r="V268" s="61"/>
      <c r="W268" s="67"/>
    </row>
    <row r="269" spans="2:23" ht="75" hidden="1">
      <c r="B269" s="35">
        <v>138</v>
      </c>
      <c r="C269" s="38" t="s">
        <v>140</v>
      </c>
      <c r="D269" s="14" t="s">
        <v>75</v>
      </c>
      <c r="E269" s="7">
        <v>0</v>
      </c>
      <c r="F269" s="7">
        <v>0</v>
      </c>
      <c r="G269" s="7">
        <v>0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6">
        <v>0</v>
      </c>
      <c r="P269" s="6">
        <v>0</v>
      </c>
      <c r="Q269" s="6">
        <v>0</v>
      </c>
      <c r="R269" s="6">
        <v>1459.7</v>
      </c>
      <c r="S269" s="6">
        <v>0</v>
      </c>
      <c r="T269" s="6">
        <v>0</v>
      </c>
      <c r="U269" s="44">
        <f t="shared" si="130"/>
        <v>11537.1</v>
      </c>
      <c r="V269" s="60">
        <v>7159.1</v>
      </c>
      <c r="W269" s="66">
        <f t="shared" ref="W269" si="152">U269-V269</f>
        <v>4378</v>
      </c>
    </row>
    <row r="270" spans="2:23" ht="75" hidden="1">
      <c r="B270" s="37"/>
      <c r="C270" s="39"/>
      <c r="D270" s="14" t="s">
        <v>76</v>
      </c>
      <c r="E270" s="7">
        <v>0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6">
        <v>0</v>
      </c>
      <c r="P270" s="6">
        <v>0</v>
      </c>
      <c r="Q270" s="6">
        <v>0</v>
      </c>
      <c r="R270" s="6">
        <v>10077.4</v>
      </c>
      <c r="S270" s="6">
        <v>0</v>
      </c>
      <c r="T270" s="6">
        <v>0</v>
      </c>
      <c r="U270" s="45"/>
      <c r="V270" s="61"/>
      <c r="W270" s="67"/>
    </row>
    <row r="271" spans="2:23" ht="75" hidden="1">
      <c r="B271" s="35">
        <v>139</v>
      </c>
      <c r="C271" s="40" t="s">
        <v>49</v>
      </c>
      <c r="D271" s="14" t="s">
        <v>75</v>
      </c>
      <c r="E271" s="7">
        <v>0</v>
      </c>
      <c r="F271" s="7">
        <v>0</v>
      </c>
      <c r="G271" s="7">
        <v>0</v>
      </c>
      <c r="H271" s="7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6">
        <v>0</v>
      </c>
      <c r="P271" s="6">
        <v>0</v>
      </c>
      <c r="Q271" s="6">
        <v>0</v>
      </c>
      <c r="R271" s="6">
        <v>1006.9</v>
      </c>
      <c r="S271" s="6">
        <v>0</v>
      </c>
      <c r="T271" s="6">
        <v>0</v>
      </c>
      <c r="U271" s="44">
        <f t="shared" si="130"/>
        <v>19558.600000000002</v>
      </c>
      <c r="V271" s="60">
        <v>15231.9</v>
      </c>
      <c r="W271" s="66">
        <f t="shared" ref="W271" si="153">U271-V271</f>
        <v>4326.7000000000025</v>
      </c>
    </row>
    <row r="272" spans="2:23" ht="75" hidden="1">
      <c r="B272" s="37"/>
      <c r="C272" s="41"/>
      <c r="D272" s="14" t="s">
        <v>76</v>
      </c>
      <c r="E272" s="7">
        <v>0</v>
      </c>
      <c r="F272" s="7">
        <v>0</v>
      </c>
      <c r="G272" s="7">
        <v>0</v>
      </c>
      <c r="H272" s="7">
        <v>0</v>
      </c>
      <c r="I272" s="7">
        <v>0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6">
        <v>0</v>
      </c>
      <c r="P272" s="6">
        <v>0</v>
      </c>
      <c r="Q272" s="6">
        <v>0</v>
      </c>
      <c r="R272" s="6">
        <v>18551.7</v>
      </c>
      <c r="S272" s="6">
        <v>0</v>
      </c>
      <c r="T272" s="6">
        <v>0</v>
      </c>
      <c r="U272" s="45"/>
      <c r="V272" s="61"/>
      <c r="W272" s="67"/>
    </row>
    <row r="273" spans="2:23" ht="75" hidden="1">
      <c r="B273" s="35">
        <v>140</v>
      </c>
      <c r="C273" s="40" t="s">
        <v>188</v>
      </c>
      <c r="D273" s="14" t="s">
        <v>75</v>
      </c>
      <c r="E273" s="7">
        <v>0</v>
      </c>
      <c r="F273" s="7">
        <v>0</v>
      </c>
      <c r="G273" s="7">
        <v>0</v>
      </c>
      <c r="H273" s="7">
        <v>0</v>
      </c>
      <c r="I273" s="7">
        <v>0</v>
      </c>
      <c r="J273" s="7">
        <v>0</v>
      </c>
      <c r="K273" s="7">
        <v>0</v>
      </c>
      <c r="L273" s="7">
        <v>0</v>
      </c>
      <c r="M273" s="7">
        <v>0</v>
      </c>
      <c r="N273" s="7">
        <v>0</v>
      </c>
      <c r="O273" s="6">
        <v>0</v>
      </c>
      <c r="P273" s="6">
        <v>0</v>
      </c>
      <c r="Q273" s="6">
        <v>0</v>
      </c>
      <c r="R273" s="6">
        <v>103.1</v>
      </c>
      <c r="S273" s="6">
        <v>0</v>
      </c>
      <c r="T273" s="6">
        <v>0</v>
      </c>
      <c r="U273" s="44">
        <f t="shared" si="130"/>
        <v>815</v>
      </c>
      <c r="V273" s="60">
        <v>3203.9</v>
      </c>
      <c r="W273" s="66">
        <f t="shared" ref="W273" si="154">U273-V273</f>
        <v>-2388.9</v>
      </c>
    </row>
    <row r="274" spans="2:23" ht="75" hidden="1">
      <c r="B274" s="37"/>
      <c r="C274" s="41"/>
      <c r="D274" s="14" t="s">
        <v>76</v>
      </c>
      <c r="E274" s="7">
        <v>0</v>
      </c>
      <c r="F274" s="7">
        <v>0</v>
      </c>
      <c r="G274" s="7">
        <v>0</v>
      </c>
      <c r="H274" s="7">
        <v>0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6">
        <v>0</v>
      </c>
      <c r="P274" s="6">
        <v>0</v>
      </c>
      <c r="Q274" s="6">
        <v>0</v>
      </c>
      <c r="R274" s="6">
        <v>711.9</v>
      </c>
      <c r="S274" s="6">
        <v>0</v>
      </c>
      <c r="T274" s="6">
        <v>0</v>
      </c>
      <c r="U274" s="45"/>
      <c r="V274" s="61"/>
      <c r="W274" s="67"/>
    </row>
    <row r="275" spans="2:23" ht="75" hidden="1">
      <c r="B275" s="35">
        <v>141</v>
      </c>
      <c r="C275" s="40" t="s">
        <v>137</v>
      </c>
      <c r="D275" s="14" t="s">
        <v>75</v>
      </c>
      <c r="E275" s="7">
        <v>0</v>
      </c>
      <c r="F275" s="7">
        <v>0</v>
      </c>
      <c r="G275" s="7">
        <v>0</v>
      </c>
      <c r="H275" s="7">
        <v>0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6">
        <v>0</v>
      </c>
      <c r="P275" s="6">
        <v>0</v>
      </c>
      <c r="Q275" s="6">
        <v>0</v>
      </c>
      <c r="R275" s="6">
        <v>166.1</v>
      </c>
      <c r="S275" s="6">
        <v>0</v>
      </c>
      <c r="T275" s="6">
        <v>0</v>
      </c>
      <c r="U275" s="44">
        <f t="shared" si="130"/>
        <v>1313.1</v>
      </c>
      <c r="V275" s="60">
        <v>2636.3</v>
      </c>
      <c r="W275" s="66">
        <f t="shared" ref="W275" si="155">U275-V275</f>
        <v>-1323.2000000000003</v>
      </c>
    </row>
    <row r="276" spans="2:23" ht="75" hidden="1">
      <c r="B276" s="37"/>
      <c r="C276" s="41"/>
      <c r="D276" s="14" t="s">
        <v>76</v>
      </c>
      <c r="E276" s="7">
        <v>0</v>
      </c>
      <c r="F276" s="7">
        <v>0</v>
      </c>
      <c r="G276" s="7">
        <v>0</v>
      </c>
      <c r="H276" s="7">
        <v>0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6">
        <v>0</v>
      </c>
      <c r="P276" s="6">
        <v>0</v>
      </c>
      <c r="Q276" s="6">
        <v>0</v>
      </c>
      <c r="R276" s="6">
        <v>1147</v>
      </c>
      <c r="S276" s="6">
        <v>0</v>
      </c>
      <c r="T276" s="6">
        <v>0</v>
      </c>
      <c r="U276" s="45"/>
      <c r="V276" s="61"/>
      <c r="W276" s="67"/>
    </row>
    <row r="277" spans="2:23" ht="75" hidden="1">
      <c r="B277" s="35">
        <v>142</v>
      </c>
      <c r="C277" s="40" t="s">
        <v>50</v>
      </c>
      <c r="D277" s="14" t="s">
        <v>75</v>
      </c>
      <c r="E277" s="7">
        <v>0</v>
      </c>
      <c r="F277" s="7">
        <v>0</v>
      </c>
      <c r="G277" s="7">
        <v>0</v>
      </c>
      <c r="H277" s="7">
        <v>0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0</v>
      </c>
      <c r="O277" s="6">
        <v>0</v>
      </c>
      <c r="P277" s="6">
        <v>0</v>
      </c>
      <c r="Q277" s="6">
        <v>0</v>
      </c>
      <c r="R277" s="6">
        <v>137.5</v>
      </c>
      <c r="S277" s="6">
        <v>0</v>
      </c>
      <c r="T277" s="6">
        <v>0</v>
      </c>
      <c r="U277" s="44">
        <f t="shared" si="130"/>
        <v>1086.7</v>
      </c>
      <c r="V277" s="60">
        <v>3664.7</v>
      </c>
      <c r="W277" s="66">
        <f t="shared" ref="W277" si="156">U277-V277</f>
        <v>-2578</v>
      </c>
    </row>
    <row r="278" spans="2:23" ht="75" hidden="1">
      <c r="B278" s="37"/>
      <c r="C278" s="41"/>
      <c r="D278" s="14" t="s">
        <v>76</v>
      </c>
      <c r="E278" s="7">
        <v>0</v>
      </c>
      <c r="F278" s="7">
        <v>0</v>
      </c>
      <c r="G278" s="7">
        <v>0</v>
      </c>
      <c r="H278" s="7">
        <v>0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6">
        <v>0</v>
      </c>
      <c r="P278" s="6">
        <v>0</v>
      </c>
      <c r="Q278" s="6">
        <v>0</v>
      </c>
      <c r="R278" s="6">
        <v>949.2</v>
      </c>
      <c r="S278" s="6">
        <v>0</v>
      </c>
      <c r="T278" s="6">
        <v>0</v>
      </c>
      <c r="U278" s="45"/>
      <c r="V278" s="61"/>
      <c r="W278" s="67"/>
    </row>
    <row r="279" spans="2:23" ht="75" hidden="1">
      <c r="B279" s="35">
        <v>143</v>
      </c>
      <c r="C279" s="38" t="s">
        <v>138</v>
      </c>
      <c r="D279" s="14" t="s">
        <v>75</v>
      </c>
      <c r="E279" s="7">
        <v>0</v>
      </c>
      <c r="F279" s="7">
        <v>0</v>
      </c>
      <c r="G279" s="7">
        <v>0</v>
      </c>
      <c r="H279" s="7">
        <v>0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6">
        <v>0</v>
      </c>
      <c r="P279" s="6">
        <v>0</v>
      </c>
      <c r="Q279" s="6">
        <v>0</v>
      </c>
      <c r="R279" s="6">
        <v>1059.8</v>
      </c>
      <c r="S279" s="6">
        <v>0</v>
      </c>
      <c r="T279" s="6">
        <v>0</v>
      </c>
      <c r="U279" s="44">
        <f t="shared" si="130"/>
        <v>8376.6</v>
      </c>
      <c r="V279" s="60">
        <v>4801</v>
      </c>
      <c r="W279" s="66">
        <f t="shared" ref="W279" si="157">U279-V279</f>
        <v>3575.6000000000004</v>
      </c>
    </row>
    <row r="280" spans="2:23" ht="75" hidden="1">
      <c r="B280" s="37"/>
      <c r="C280" s="39"/>
      <c r="D280" s="14" t="s">
        <v>76</v>
      </c>
      <c r="E280" s="7">
        <v>0</v>
      </c>
      <c r="F280" s="7">
        <v>0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6">
        <v>0</v>
      </c>
      <c r="P280" s="6">
        <v>0</v>
      </c>
      <c r="Q280" s="6">
        <v>0</v>
      </c>
      <c r="R280" s="6">
        <v>7316.8</v>
      </c>
      <c r="S280" s="6">
        <v>0</v>
      </c>
      <c r="T280" s="6">
        <v>0</v>
      </c>
      <c r="U280" s="45"/>
      <c r="V280" s="61"/>
      <c r="W280" s="67"/>
    </row>
    <row r="281" spans="2:23" ht="75" hidden="1">
      <c r="B281" s="35">
        <v>144</v>
      </c>
      <c r="C281" s="38" t="s">
        <v>139</v>
      </c>
      <c r="D281" s="14" t="s">
        <v>75</v>
      </c>
      <c r="E281" s="7">
        <v>0</v>
      </c>
      <c r="F281" s="7">
        <v>0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6">
        <v>0</v>
      </c>
      <c r="P281" s="6">
        <v>0</v>
      </c>
      <c r="Q281" s="6">
        <v>0</v>
      </c>
      <c r="R281" s="6">
        <v>366.6</v>
      </c>
      <c r="S281" s="6">
        <v>0</v>
      </c>
      <c r="T281" s="6">
        <v>0</v>
      </c>
      <c r="U281" s="44">
        <f t="shared" si="130"/>
        <v>2897.7999999999997</v>
      </c>
      <c r="V281" s="60">
        <v>2129.3000000000002</v>
      </c>
      <c r="W281" s="66">
        <f t="shared" ref="W281" si="158">U281-V281</f>
        <v>768.49999999999955</v>
      </c>
    </row>
    <row r="282" spans="2:23" ht="75" hidden="1">
      <c r="B282" s="37"/>
      <c r="C282" s="39"/>
      <c r="D282" s="14" t="s">
        <v>76</v>
      </c>
      <c r="E282" s="7">
        <v>0</v>
      </c>
      <c r="F282" s="7">
        <v>0</v>
      </c>
      <c r="G282" s="7">
        <v>0</v>
      </c>
      <c r="H282" s="7">
        <v>0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6">
        <v>0</v>
      </c>
      <c r="P282" s="6">
        <v>0</v>
      </c>
      <c r="Q282" s="6">
        <v>0</v>
      </c>
      <c r="R282" s="6">
        <v>2531.1999999999998</v>
      </c>
      <c r="S282" s="6">
        <v>0</v>
      </c>
      <c r="T282" s="6">
        <v>0</v>
      </c>
      <c r="U282" s="45"/>
      <c r="V282" s="61"/>
      <c r="W282" s="67"/>
    </row>
    <row r="283" spans="2:23" ht="75" hidden="1">
      <c r="B283" s="35">
        <v>145</v>
      </c>
      <c r="C283" s="38" t="s">
        <v>51</v>
      </c>
      <c r="D283" s="14" t="s">
        <v>75</v>
      </c>
      <c r="E283" s="7">
        <v>0</v>
      </c>
      <c r="F283" s="7">
        <v>0</v>
      </c>
      <c r="G283" s="7">
        <v>0</v>
      </c>
      <c r="H283" s="7">
        <v>0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6">
        <v>0</v>
      </c>
      <c r="P283" s="6">
        <v>0</v>
      </c>
      <c r="Q283" s="6">
        <v>0</v>
      </c>
      <c r="R283" s="6">
        <v>229.2</v>
      </c>
      <c r="S283" s="6">
        <v>0</v>
      </c>
      <c r="T283" s="6">
        <v>0</v>
      </c>
      <c r="U283" s="44">
        <f t="shared" si="130"/>
        <v>1811.2</v>
      </c>
      <c r="V283" s="60">
        <v>1466.4</v>
      </c>
      <c r="W283" s="66">
        <f t="shared" ref="W283" si="159">U283-V283</f>
        <v>344.79999999999995</v>
      </c>
    </row>
    <row r="284" spans="2:23" ht="75" hidden="1">
      <c r="B284" s="37"/>
      <c r="C284" s="39"/>
      <c r="D284" s="14" t="s">
        <v>76</v>
      </c>
      <c r="E284" s="7">
        <v>0</v>
      </c>
      <c r="F284" s="7">
        <v>0</v>
      </c>
      <c r="G284" s="7">
        <v>0</v>
      </c>
      <c r="H284" s="7">
        <v>0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6">
        <v>0</v>
      </c>
      <c r="P284" s="6">
        <v>0</v>
      </c>
      <c r="Q284" s="6">
        <v>0</v>
      </c>
      <c r="R284" s="6">
        <v>1582</v>
      </c>
      <c r="S284" s="6">
        <v>0</v>
      </c>
      <c r="T284" s="6">
        <v>0</v>
      </c>
      <c r="U284" s="45"/>
      <c r="V284" s="61"/>
      <c r="W284" s="67"/>
    </row>
    <row r="285" spans="2:23" ht="75" hidden="1">
      <c r="B285" s="35">
        <v>146</v>
      </c>
      <c r="C285" s="40" t="s">
        <v>203</v>
      </c>
      <c r="D285" s="14" t="s">
        <v>75</v>
      </c>
      <c r="E285" s="7">
        <v>0</v>
      </c>
      <c r="F285" s="7">
        <v>0</v>
      </c>
      <c r="G285" s="7">
        <v>0</v>
      </c>
      <c r="H285" s="7">
        <v>0</v>
      </c>
      <c r="I285" s="7">
        <v>0</v>
      </c>
      <c r="J285" s="7">
        <v>0</v>
      </c>
      <c r="K285" s="7">
        <v>0</v>
      </c>
      <c r="L285" s="7">
        <v>0</v>
      </c>
      <c r="M285" s="7">
        <v>0</v>
      </c>
      <c r="N285" s="7">
        <v>0</v>
      </c>
      <c r="O285" s="6">
        <v>0</v>
      </c>
      <c r="P285" s="6">
        <v>0</v>
      </c>
      <c r="Q285" s="6">
        <v>0</v>
      </c>
      <c r="R285" s="6">
        <v>154.69999999999999</v>
      </c>
      <c r="S285" s="6">
        <v>0</v>
      </c>
      <c r="T285" s="6">
        <v>0</v>
      </c>
      <c r="U285" s="44">
        <f t="shared" si="130"/>
        <v>1222.6000000000001</v>
      </c>
      <c r="V285" s="60">
        <v>1214.7</v>
      </c>
      <c r="W285" s="66">
        <f t="shared" ref="W285" si="160">U285-V285</f>
        <v>7.9000000000000909</v>
      </c>
    </row>
    <row r="286" spans="2:23" ht="75" hidden="1">
      <c r="B286" s="37"/>
      <c r="C286" s="41"/>
      <c r="D286" s="14" t="s">
        <v>76</v>
      </c>
      <c r="E286" s="7">
        <v>0</v>
      </c>
      <c r="F286" s="7">
        <v>0</v>
      </c>
      <c r="G286" s="7">
        <v>0</v>
      </c>
      <c r="H286" s="7">
        <v>0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6">
        <v>0</v>
      </c>
      <c r="P286" s="6">
        <v>0</v>
      </c>
      <c r="Q286" s="6">
        <v>0</v>
      </c>
      <c r="R286" s="6">
        <v>1067.9000000000001</v>
      </c>
      <c r="S286" s="6">
        <v>0</v>
      </c>
      <c r="T286" s="6">
        <v>0</v>
      </c>
      <c r="U286" s="45"/>
      <c r="V286" s="61"/>
      <c r="W286" s="67"/>
    </row>
    <row r="287" spans="2:23" ht="75" hidden="1">
      <c r="B287" s="35">
        <v>147</v>
      </c>
      <c r="C287" s="38" t="s">
        <v>151</v>
      </c>
      <c r="D287" s="14" t="s">
        <v>75</v>
      </c>
      <c r="E287" s="7">
        <v>0</v>
      </c>
      <c r="F287" s="7">
        <v>0</v>
      </c>
      <c r="G287" s="7">
        <v>0</v>
      </c>
      <c r="H287" s="7">
        <v>0</v>
      </c>
      <c r="I287" s="7">
        <v>0</v>
      </c>
      <c r="J287" s="7">
        <v>0</v>
      </c>
      <c r="K287" s="7">
        <v>0</v>
      </c>
      <c r="L287" s="7">
        <v>0</v>
      </c>
      <c r="M287" s="7">
        <v>0</v>
      </c>
      <c r="N287" s="7">
        <v>0</v>
      </c>
      <c r="O287" s="6">
        <v>0</v>
      </c>
      <c r="P287" s="6">
        <v>0</v>
      </c>
      <c r="Q287" s="6">
        <v>0</v>
      </c>
      <c r="R287" s="6">
        <v>378.1</v>
      </c>
      <c r="S287" s="6">
        <v>0</v>
      </c>
      <c r="T287" s="6">
        <v>0</v>
      </c>
      <c r="U287" s="44">
        <f t="shared" si="130"/>
        <v>2988.4</v>
      </c>
      <c r="V287" s="60">
        <v>2143.6</v>
      </c>
      <c r="W287" s="66">
        <f t="shared" ref="W287" si="161">U287-V287</f>
        <v>844.80000000000018</v>
      </c>
    </row>
    <row r="288" spans="2:23" ht="75" hidden="1">
      <c r="B288" s="37"/>
      <c r="C288" s="39"/>
      <c r="D288" s="14" t="s">
        <v>76</v>
      </c>
      <c r="E288" s="7">
        <v>0</v>
      </c>
      <c r="F288" s="7">
        <v>0</v>
      </c>
      <c r="G288" s="7">
        <v>0</v>
      </c>
      <c r="H288" s="7">
        <v>0</v>
      </c>
      <c r="I288" s="7">
        <v>0</v>
      </c>
      <c r="J288" s="7">
        <v>0</v>
      </c>
      <c r="K288" s="7">
        <v>0</v>
      </c>
      <c r="L288" s="7">
        <v>0</v>
      </c>
      <c r="M288" s="7">
        <v>0</v>
      </c>
      <c r="N288" s="7">
        <v>0</v>
      </c>
      <c r="O288" s="6">
        <v>0</v>
      </c>
      <c r="P288" s="6">
        <v>0</v>
      </c>
      <c r="Q288" s="6">
        <v>0</v>
      </c>
      <c r="R288" s="6">
        <v>2610.3000000000002</v>
      </c>
      <c r="S288" s="6">
        <v>0</v>
      </c>
      <c r="T288" s="6">
        <v>0</v>
      </c>
      <c r="U288" s="45"/>
      <c r="V288" s="61"/>
      <c r="W288" s="67"/>
    </row>
    <row r="289" spans="2:23" ht="75" hidden="1">
      <c r="B289" s="35">
        <v>148</v>
      </c>
      <c r="C289" s="40" t="s">
        <v>152</v>
      </c>
      <c r="D289" s="14" t="s">
        <v>75</v>
      </c>
      <c r="E289" s="7">
        <v>0</v>
      </c>
      <c r="F289" s="7">
        <v>0</v>
      </c>
      <c r="G289" s="7">
        <v>0</v>
      </c>
      <c r="H289" s="7">
        <v>0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N289" s="7">
        <v>141.69999999999999</v>
      </c>
      <c r="O289" s="6">
        <v>0</v>
      </c>
      <c r="P289" s="6">
        <v>0</v>
      </c>
      <c r="Q289" s="6">
        <v>0</v>
      </c>
      <c r="R289" s="6">
        <v>0</v>
      </c>
      <c r="S289" s="6">
        <v>0</v>
      </c>
      <c r="T289" s="6">
        <v>0</v>
      </c>
      <c r="U289" s="44">
        <f t="shared" si="130"/>
        <v>1351.6000000000001</v>
      </c>
      <c r="V289" s="60">
        <v>1012.7</v>
      </c>
      <c r="W289" s="66">
        <f t="shared" ref="W289" si="162">U289-V289</f>
        <v>338.90000000000009</v>
      </c>
    </row>
    <row r="290" spans="2:23" ht="75" hidden="1">
      <c r="B290" s="37"/>
      <c r="C290" s="41"/>
      <c r="D290" s="14" t="s">
        <v>76</v>
      </c>
      <c r="E290" s="7">
        <v>0</v>
      </c>
      <c r="F290" s="7">
        <v>0</v>
      </c>
      <c r="G290" s="7">
        <v>0</v>
      </c>
      <c r="H290" s="7">
        <v>0</v>
      </c>
      <c r="I290" s="7">
        <v>0</v>
      </c>
      <c r="J290" s="7">
        <v>0</v>
      </c>
      <c r="K290" s="7">
        <v>0</v>
      </c>
      <c r="L290" s="7">
        <v>0</v>
      </c>
      <c r="M290" s="7">
        <v>0</v>
      </c>
      <c r="N290" s="7">
        <v>1209.9000000000001</v>
      </c>
      <c r="O290" s="6">
        <v>0</v>
      </c>
      <c r="P290" s="6">
        <v>0</v>
      </c>
      <c r="Q290" s="6">
        <v>0</v>
      </c>
      <c r="R290" s="6">
        <v>0</v>
      </c>
      <c r="S290" s="6">
        <v>0</v>
      </c>
      <c r="T290" s="6">
        <v>0</v>
      </c>
      <c r="U290" s="45"/>
      <c r="V290" s="61"/>
      <c r="W290" s="67"/>
    </row>
    <row r="291" spans="2:23" ht="75" hidden="1">
      <c r="B291" s="35">
        <v>149</v>
      </c>
      <c r="C291" s="38" t="s">
        <v>153</v>
      </c>
      <c r="D291" s="14" t="s">
        <v>75</v>
      </c>
      <c r="E291" s="7">
        <v>0</v>
      </c>
      <c r="F291" s="7">
        <v>0</v>
      </c>
      <c r="G291" s="7">
        <v>0</v>
      </c>
      <c r="H291" s="7">
        <v>0</v>
      </c>
      <c r="I291" s="7">
        <v>0</v>
      </c>
      <c r="J291" s="7">
        <v>0</v>
      </c>
      <c r="K291" s="7">
        <v>0</v>
      </c>
      <c r="L291" s="7">
        <v>0</v>
      </c>
      <c r="M291" s="7">
        <v>0</v>
      </c>
      <c r="N291" s="7">
        <v>0</v>
      </c>
      <c r="O291" s="6">
        <v>0</v>
      </c>
      <c r="P291" s="6">
        <v>0</v>
      </c>
      <c r="Q291" s="6">
        <v>0</v>
      </c>
      <c r="R291" s="6">
        <v>177.6</v>
      </c>
      <c r="S291" s="6">
        <v>0</v>
      </c>
      <c r="T291" s="6">
        <v>0</v>
      </c>
      <c r="U291" s="44">
        <f t="shared" si="130"/>
        <v>1403.6999999999998</v>
      </c>
      <c r="V291" s="60">
        <v>1906</v>
      </c>
      <c r="W291" s="66">
        <f t="shared" ref="W291" si="163">U291-V291</f>
        <v>-502.30000000000018</v>
      </c>
    </row>
    <row r="292" spans="2:23" ht="75" hidden="1">
      <c r="B292" s="37"/>
      <c r="C292" s="39"/>
      <c r="D292" s="14" t="s">
        <v>76</v>
      </c>
      <c r="E292" s="7">
        <v>0</v>
      </c>
      <c r="F292" s="7">
        <v>0</v>
      </c>
      <c r="G292" s="7">
        <v>0</v>
      </c>
      <c r="H292" s="7">
        <v>0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6">
        <v>0</v>
      </c>
      <c r="P292" s="6">
        <v>0</v>
      </c>
      <c r="Q292" s="6">
        <v>0</v>
      </c>
      <c r="R292" s="6">
        <v>1226.0999999999999</v>
      </c>
      <c r="S292" s="6">
        <v>0</v>
      </c>
      <c r="T292" s="6">
        <v>0</v>
      </c>
      <c r="U292" s="45"/>
      <c r="V292" s="61"/>
      <c r="W292" s="67"/>
    </row>
    <row r="293" spans="2:23" ht="75" hidden="1">
      <c r="B293" s="35">
        <v>150</v>
      </c>
      <c r="C293" s="38" t="s">
        <v>52</v>
      </c>
      <c r="D293" s="14" t="s">
        <v>75</v>
      </c>
      <c r="E293" s="7">
        <v>0</v>
      </c>
      <c r="F293" s="7">
        <v>0</v>
      </c>
      <c r="G293" s="7">
        <v>0</v>
      </c>
      <c r="H293" s="7">
        <v>0</v>
      </c>
      <c r="I293" s="7">
        <v>0</v>
      </c>
      <c r="J293" s="7">
        <v>0</v>
      </c>
      <c r="K293" s="7">
        <v>0</v>
      </c>
      <c r="L293" s="7">
        <v>0</v>
      </c>
      <c r="M293" s="7">
        <v>0</v>
      </c>
      <c r="N293" s="7">
        <v>0</v>
      </c>
      <c r="O293" s="6">
        <v>0</v>
      </c>
      <c r="P293" s="6">
        <v>0</v>
      </c>
      <c r="Q293" s="6">
        <v>0</v>
      </c>
      <c r="R293" s="6">
        <v>212</v>
      </c>
      <c r="S293" s="6">
        <v>0</v>
      </c>
      <c r="T293" s="6">
        <v>0</v>
      </c>
      <c r="U293" s="44">
        <f t="shared" ref="U293:U355" si="164">SUM(E293:T294)</f>
        <v>1675.4</v>
      </c>
      <c r="V293" s="60">
        <v>1180</v>
      </c>
      <c r="W293" s="66">
        <f t="shared" ref="W293" si="165">U293-V293</f>
        <v>495.40000000000009</v>
      </c>
    </row>
    <row r="294" spans="2:23" ht="75" hidden="1">
      <c r="B294" s="37"/>
      <c r="C294" s="39"/>
      <c r="D294" s="14" t="s">
        <v>76</v>
      </c>
      <c r="E294" s="7">
        <v>0</v>
      </c>
      <c r="F294" s="7">
        <v>0</v>
      </c>
      <c r="G294" s="7">
        <v>0</v>
      </c>
      <c r="H294" s="7">
        <v>0</v>
      </c>
      <c r="I294" s="7">
        <v>0</v>
      </c>
      <c r="J294" s="7">
        <v>0</v>
      </c>
      <c r="K294" s="7">
        <v>0</v>
      </c>
      <c r="L294" s="7">
        <v>0</v>
      </c>
      <c r="M294" s="7">
        <v>0</v>
      </c>
      <c r="N294" s="7">
        <v>0</v>
      </c>
      <c r="O294" s="6">
        <v>0</v>
      </c>
      <c r="P294" s="6">
        <v>0</v>
      </c>
      <c r="Q294" s="6">
        <v>0</v>
      </c>
      <c r="R294" s="6">
        <v>1463.4</v>
      </c>
      <c r="S294" s="6">
        <v>0</v>
      </c>
      <c r="T294" s="6">
        <v>0</v>
      </c>
      <c r="U294" s="45"/>
      <c r="V294" s="61"/>
      <c r="W294" s="67"/>
    </row>
    <row r="295" spans="2:23" ht="75" hidden="1">
      <c r="B295" s="35">
        <v>151</v>
      </c>
      <c r="C295" s="38" t="s">
        <v>53</v>
      </c>
      <c r="D295" s="14" t="s">
        <v>75</v>
      </c>
      <c r="E295" s="7">
        <v>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6">
        <v>0</v>
      </c>
      <c r="P295" s="6">
        <v>0</v>
      </c>
      <c r="Q295" s="6">
        <v>0</v>
      </c>
      <c r="R295" s="6">
        <v>286.39999999999998</v>
      </c>
      <c r="S295" s="6">
        <v>0</v>
      </c>
      <c r="T295" s="6">
        <v>0</v>
      </c>
      <c r="U295" s="44">
        <f t="shared" si="164"/>
        <v>2263.9</v>
      </c>
      <c r="V295" s="60">
        <v>2319.3000000000002</v>
      </c>
      <c r="W295" s="66">
        <f t="shared" ref="W295" si="166">U295-V295</f>
        <v>-55.400000000000091</v>
      </c>
    </row>
    <row r="296" spans="2:23" ht="75" hidden="1">
      <c r="B296" s="37"/>
      <c r="C296" s="39"/>
      <c r="D296" s="14" t="s">
        <v>76</v>
      </c>
      <c r="E296" s="7">
        <v>0</v>
      </c>
      <c r="F296" s="7">
        <v>0</v>
      </c>
      <c r="G296" s="7">
        <v>0</v>
      </c>
      <c r="H296" s="7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6">
        <v>0</v>
      </c>
      <c r="P296" s="6">
        <v>0</v>
      </c>
      <c r="Q296" s="6">
        <v>0</v>
      </c>
      <c r="R296" s="6">
        <v>1977.5</v>
      </c>
      <c r="S296" s="6">
        <v>0</v>
      </c>
      <c r="T296" s="6">
        <v>0</v>
      </c>
      <c r="U296" s="45"/>
      <c r="V296" s="61"/>
      <c r="W296" s="67"/>
    </row>
    <row r="297" spans="2:23" ht="75" hidden="1">
      <c r="B297" s="35">
        <v>152</v>
      </c>
      <c r="C297" s="38" t="s">
        <v>154</v>
      </c>
      <c r="D297" s="14" t="s">
        <v>75</v>
      </c>
      <c r="E297" s="7">
        <v>0</v>
      </c>
      <c r="F297" s="7">
        <v>0</v>
      </c>
      <c r="G297" s="7">
        <v>0</v>
      </c>
      <c r="H297" s="7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6">
        <v>0</v>
      </c>
      <c r="P297" s="6">
        <v>0</v>
      </c>
      <c r="Q297" s="6">
        <v>0</v>
      </c>
      <c r="R297" s="6">
        <v>189.1</v>
      </c>
      <c r="S297" s="6">
        <v>0</v>
      </c>
      <c r="T297" s="6">
        <v>0</v>
      </c>
      <c r="U297" s="44">
        <f t="shared" si="164"/>
        <v>1494.3</v>
      </c>
      <c r="V297" s="60">
        <v>1386.8</v>
      </c>
      <c r="W297" s="66">
        <f t="shared" ref="W297" si="167">U297-V297</f>
        <v>107.5</v>
      </c>
    </row>
    <row r="298" spans="2:23" ht="75" hidden="1">
      <c r="B298" s="37"/>
      <c r="C298" s="39"/>
      <c r="D298" s="14" t="s">
        <v>76</v>
      </c>
      <c r="E298" s="7">
        <v>0</v>
      </c>
      <c r="F298" s="7">
        <v>0</v>
      </c>
      <c r="G298" s="7">
        <v>0</v>
      </c>
      <c r="H298" s="7">
        <v>0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6">
        <v>0</v>
      </c>
      <c r="P298" s="6">
        <v>0</v>
      </c>
      <c r="Q298" s="6">
        <v>0</v>
      </c>
      <c r="R298" s="6">
        <v>1305.2</v>
      </c>
      <c r="S298" s="6">
        <v>0</v>
      </c>
      <c r="T298" s="6">
        <v>0</v>
      </c>
      <c r="U298" s="45"/>
      <c r="V298" s="61"/>
      <c r="W298" s="67"/>
    </row>
    <row r="299" spans="2:23" ht="75" hidden="1">
      <c r="B299" s="35">
        <v>153</v>
      </c>
      <c r="C299" s="38" t="s">
        <v>155</v>
      </c>
      <c r="D299" s="14" t="s">
        <v>75</v>
      </c>
      <c r="E299" s="7">
        <v>0</v>
      </c>
      <c r="F299" s="7">
        <v>0</v>
      </c>
      <c r="G299" s="7">
        <v>0</v>
      </c>
      <c r="H299" s="7">
        <v>0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6">
        <v>0</v>
      </c>
      <c r="P299" s="6">
        <v>0</v>
      </c>
      <c r="Q299" s="6">
        <v>0</v>
      </c>
      <c r="R299" s="6">
        <v>504.1</v>
      </c>
      <c r="S299" s="6">
        <v>0</v>
      </c>
      <c r="T299" s="6">
        <v>0</v>
      </c>
      <c r="U299" s="44">
        <f t="shared" si="164"/>
        <v>3984.5</v>
      </c>
      <c r="V299" s="60">
        <v>3298.1</v>
      </c>
      <c r="W299" s="66">
        <f t="shared" ref="W299" si="168">U299-V299</f>
        <v>686.40000000000009</v>
      </c>
    </row>
    <row r="300" spans="2:23" ht="75" hidden="1">
      <c r="B300" s="37"/>
      <c r="C300" s="39"/>
      <c r="D300" s="14" t="s">
        <v>76</v>
      </c>
      <c r="E300" s="7">
        <v>0</v>
      </c>
      <c r="F300" s="7">
        <v>0</v>
      </c>
      <c r="G300" s="7">
        <v>0</v>
      </c>
      <c r="H300" s="7">
        <v>0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6">
        <v>0</v>
      </c>
      <c r="P300" s="6">
        <v>0</v>
      </c>
      <c r="Q300" s="6">
        <v>0</v>
      </c>
      <c r="R300" s="6">
        <v>3480.4</v>
      </c>
      <c r="S300" s="6">
        <v>0</v>
      </c>
      <c r="T300" s="6">
        <v>0</v>
      </c>
      <c r="U300" s="45"/>
      <c r="V300" s="61"/>
      <c r="W300" s="67"/>
    </row>
    <row r="301" spans="2:23" ht="75" hidden="1">
      <c r="B301" s="35">
        <v>154</v>
      </c>
      <c r="C301" s="38" t="s">
        <v>54</v>
      </c>
      <c r="D301" s="14" t="s">
        <v>75</v>
      </c>
      <c r="E301" s="7">
        <v>0</v>
      </c>
      <c r="F301" s="7">
        <v>0</v>
      </c>
      <c r="G301" s="7">
        <v>0</v>
      </c>
      <c r="H301" s="7">
        <v>0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6">
        <v>0</v>
      </c>
      <c r="P301" s="6">
        <v>0</v>
      </c>
      <c r="Q301" s="6">
        <v>0</v>
      </c>
      <c r="R301" s="6">
        <v>108.9</v>
      </c>
      <c r="S301" s="6">
        <v>0</v>
      </c>
      <c r="T301" s="6">
        <v>0</v>
      </c>
      <c r="U301" s="44">
        <f t="shared" si="164"/>
        <v>860.4</v>
      </c>
      <c r="V301" s="60">
        <v>1510.1</v>
      </c>
      <c r="W301" s="66">
        <f t="shared" ref="W301" si="169">U301-V301</f>
        <v>-649.69999999999993</v>
      </c>
    </row>
    <row r="302" spans="2:23" ht="75" hidden="1">
      <c r="B302" s="37"/>
      <c r="C302" s="39"/>
      <c r="D302" s="14" t="s">
        <v>76</v>
      </c>
      <c r="E302" s="7">
        <v>0</v>
      </c>
      <c r="F302" s="7">
        <v>0</v>
      </c>
      <c r="G302" s="7">
        <v>0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6">
        <v>0</v>
      </c>
      <c r="P302" s="6">
        <v>0</v>
      </c>
      <c r="Q302" s="6">
        <v>0</v>
      </c>
      <c r="R302" s="6">
        <v>751.5</v>
      </c>
      <c r="S302" s="6">
        <v>0</v>
      </c>
      <c r="T302" s="6">
        <v>0</v>
      </c>
      <c r="U302" s="45"/>
      <c r="V302" s="61"/>
      <c r="W302" s="67"/>
    </row>
    <row r="303" spans="2:23" ht="75" hidden="1">
      <c r="B303" s="35">
        <v>155</v>
      </c>
      <c r="C303" s="38" t="s">
        <v>204</v>
      </c>
      <c r="D303" s="14" t="s">
        <v>75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6">
        <v>0</v>
      </c>
      <c r="P303" s="6">
        <v>0</v>
      </c>
      <c r="Q303" s="6">
        <v>0</v>
      </c>
      <c r="R303" s="6">
        <v>859.3</v>
      </c>
      <c r="S303" s="6">
        <v>0</v>
      </c>
      <c r="T303" s="6">
        <v>0</v>
      </c>
      <c r="U303" s="44">
        <f t="shared" si="164"/>
        <v>6791.8</v>
      </c>
      <c r="V303" s="60">
        <v>4126.3</v>
      </c>
      <c r="W303" s="66">
        <f t="shared" ref="W303" si="170">U303-V303</f>
        <v>2665.5</v>
      </c>
    </row>
    <row r="304" spans="2:23" ht="75" hidden="1">
      <c r="B304" s="37"/>
      <c r="C304" s="39"/>
      <c r="D304" s="14" t="s">
        <v>76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6">
        <v>0</v>
      </c>
      <c r="P304" s="6">
        <v>0</v>
      </c>
      <c r="Q304" s="6">
        <v>0</v>
      </c>
      <c r="R304" s="6">
        <v>5932.5</v>
      </c>
      <c r="S304" s="6">
        <v>0</v>
      </c>
      <c r="T304" s="6">
        <v>0</v>
      </c>
      <c r="U304" s="45"/>
      <c r="V304" s="61"/>
      <c r="W304" s="67"/>
    </row>
    <row r="305" spans="2:23" ht="99" hidden="1" customHeight="1">
      <c r="B305" s="35">
        <v>156</v>
      </c>
      <c r="C305" s="40" t="s">
        <v>195</v>
      </c>
      <c r="D305" s="14" t="s">
        <v>75</v>
      </c>
      <c r="E305" s="7">
        <v>0</v>
      </c>
      <c r="F305" s="7">
        <v>0</v>
      </c>
      <c r="G305" s="7">
        <v>0</v>
      </c>
      <c r="H305" s="7">
        <v>0</v>
      </c>
      <c r="I305" s="7">
        <v>0</v>
      </c>
      <c r="J305" s="7">
        <v>0</v>
      </c>
      <c r="K305" s="7">
        <v>0</v>
      </c>
      <c r="L305" s="7">
        <v>0</v>
      </c>
      <c r="M305" s="7">
        <v>0</v>
      </c>
      <c r="N305" s="7">
        <v>0</v>
      </c>
      <c r="O305" s="6">
        <v>0</v>
      </c>
      <c r="P305" s="6">
        <v>0</v>
      </c>
      <c r="Q305" s="6">
        <v>0</v>
      </c>
      <c r="R305" s="6">
        <v>1157.2</v>
      </c>
      <c r="S305" s="6">
        <v>0</v>
      </c>
      <c r="T305" s="6">
        <v>0</v>
      </c>
      <c r="U305" s="44">
        <f t="shared" si="164"/>
        <v>9146.3000000000011</v>
      </c>
      <c r="V305" s="60">
        <v>4274</v>
      </c>
      <c r="W305" s="66">
        <f t="shared" ref="W305" si="171">U305-V305</f>
        <v>4872.3000000000011</v>
      </c>
    </row>
    <row r="306" spans="2:23" ht="132.75" hidden="1" customHeight="1">
      <c r="B306" s="37"/>
      <c r="C306" s="41"/>
      <c r="D306" s="14" t="s">
        <v>76</v>
      </c>
      <c r="E306" s="7">
        <v>0</v>
      </c>
      <c r="F306" s="7">
        <v>0</v>
      </c>
      <c r="G306" s="7">
        <v>0</v>
      </c>
      <c r="H306" s="7">
        <v>0</v>
      </c>
      <c r="I306" s="7">
        <v>0</v>
      </c>
      <c r="J306" s="7">
        <v>0</v>
      </c>
      <c r="K306" s="7">
        <v>0</v>
      </c>
      <c r="L306" s="7">
        <v>0</v>
      </c>
      <c r="M306" s="7">
        <v>0</v>
      </c>
      <c r="N306" s="7">
        <v>0</v>
      </c>
      <c r="O306" s="6">
        <v>0</v>
      </c>
      <c r="P306" s="6">
        <v>0</v>
      </c>
      <c r="Q306" s="6">
        <v>0</v>
      </c>
      <c r="R306" s="6">
        <v>7989.1</v>
      </c>
      <c r="S306" s="6">
        <v>0</v>
      </c>
      <c r="T306" s="6">
        <v>0</v>
      </c>
      <c r="U306" s="45"/>
      <c r="V306" s="61"/>
      <c r="W306" s="67"/>
    </row>
    <row r="307" spans="2:23" ht="75" hidden="1">
      <c r="B307" s="35">
        <v>157</v>
      </c>
      <c r="C307" s="38" t="s">
        <v>156</v>
      </c>
      <c r="D307" s="14" t="s">
        <v>75</v>
      </c>
      <c r="E307" s="7">
        <v>0</v>
      </c>
      <c r="F307" s="7">
        <v>0</v>
      </c>
      <c r="G307" s="7">
        <v>0</v>
      </c>
      <c r="H307" s="7">
        <v>0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6">
        <v>0</v>
      </c>
      <c r="P307" s="6">
        <v>0</v>
      </c>
      <c r="Q307" s="6">
        <v>0</v>
      </c>
      <c r="R307" s="6">
        <v>441.1</v>
      </c>
      <c r="S307" s="6">
        <v>0</v>
      </c>
      <c r="T307" s="6">
        <v>0</v>
      </c>
      <c r="U307" s="44">
        <f t="shared" si="164"/>
        <v>3486.5</v>
      </c>
      <c r="V307" s="60">
        <v>2689.1</v>
      </c>
      <c r="W307" s="66">
        <f t="shared" ref="W307" si="172">U307-V307</f>
        <v>797.40000000000009</v>
      </c>
    </row>
    <row r="308" spans="2:23" ht="75" hidden="1">
      <c r="B308" s="37"/>
      <c r="C308" s="39"/>
      <c r="D308" s="14" t="s">
        <v>76</v>
      </c>
      <c r="E308" s="7">
        <v>0</v>
      </c>
      <c r="F308" s="7">
        <v>0</v>
      </c>
      <c r="G308" s="7">
        <v>0</v>
      </c>
      <c r="H308" s="7">
        <v>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6">
        <v>0</v>
      </c>
      <c r="P308" s="6">
        <v>0</v>
      </c>
      <c r="Q308" s="6">
        <v>0</v>
      </c>
      <c r="R308" s="6">
        <v>3045.4</v>
      </c>
      <c r="S308" s="6">
        <v>0</v>
      </c>
      <c r="T308" s="6">
        <v>0</v>
      </c>
      <c r="U308" s="45"/>
      <c r="V308" s="61"/>
      <c r="W308" s="67"/>
    </row>
    <row r="309" spans="2:23" ht="75" hidden="1">
      <c r="B309" s="35">
        <v>158</v>
      </c>
      <c r="C309" s="38" t="s">
        <v>157</v>
      </c>
      <c r="D309" s="14" t="s">
        <v>75</v>
      </c>
      <c r="E309" s="7">
        <v>0</v>
      </c>
      <c r="F309" s="7">
        <v>0</v>
      </c>
      <c r="G309" s="7">
        <v>0</v>
      </c>
      <c r="H309" s="7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6">
        <v>0</v>
      </c>
      <c r="P309" s="6">
        <v>0</v>
      </c>
      <c r="Q309" s="6">
        <v>0</v>
      </c>
      <c r="R309" s="6">
        <v>544.20000000000005</v>
      </c>
      <c r="S309" s="6">
        <v>0</v>
      </c>
      <c r="T309" s="6">
        <v>0</v>
      </c>
      <c r="U309" s="44">
        <f t="shared" si="164"/>
        <v>4301.5</v>
      </c>
      <c r="V309" s="60">
        <v>3398.3</v>
      </c>
      <c r="W309" s="66">
        <f t="shared" ref="W309" si="173">U309-V309</f>
        <v>903.19999999999982</v>
      </c>
    </row>
    <row r="310" spans="2:23" ht="75" hidden="1">
      <c r="B310" s="37"/>
      <c r="C310" s="39"/>
      <c r="D310" s="14" t="s">
        <v>76</v>
      </c>
      <c r="E310" s="7">
        <v>0</v>
      </c>
      <c r="F310" s="7">
        <v>0</v>
      </c>
      <c r="G310" s="7">
        <v>0</v>
      </c>
      <c r="H310" s="7">
        <v>0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6">
        <v>0</v>
      </c>
      <c r="P310" s="6">
        <v>0</v>
      </c>
      <c r="Q310" s="6">
        <v>0</v>
      </c>
      <c r="R310" s="6">
        <v>3757.3</v>
      </c>
      <c r="S310" s="6">
        <v>0</v>
      </c>
      <c r="T310" s="6">
        <v>0</v>
      </c>
      <c r="U310" s="45"/>
      <c r="V310" s="61"/>
      <c r="W310" s="67"/>
    </row>
    <row r="311" spans="2:23" ht="75" hidden="1">
      <c r="B311" s="35">
        <v>159</v>
      </c>
      <c r="C311" s="38" t="s">
        <v>158</v>
      </c>
      <c r="D311" s="14" t="s">
        <v>75</v>
      </c>
      <c r="E311" s="7">
        <v>0</v>
      </c>
      <c r="F311" s="7">
        <v>0</v>
      </c>
      <c r="G311" s="7">
        <v>0</v>
      </c>
      <c r="H311" s="7">
        <v>0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6">
        <v>0</v>
      </c>
      <c r="P311" s="6">
        <v>0</v>
      </c>
      <c r="Q311" s="6">
        <v>0</v>
      </c>
      <c r="R311" s="6">
        <v>1077</v>
      </c>
      <c r="S311" s="6">
        <v>0</v>
      </c>
      <c r="T311" s="6">
        <v>0</v>
      </c>
      <c r="U311" s="44">
        <f t="shared" si="164"/>
        <v>8314.7000000000007</v>
      </c>
      <c r="V311" s="60">
        <v>6863.1</v>
      </c>
      <c r="W311" s="66">
        <f t="shared" ref="W311" si="174">U311-V311</f>
        <v>1451.6000000000004</v>
      </c>
    </row>
    <row r="312" spans="2:23" ht="75" hidden="1">
      <c r="B312" s="37"/>
      <c r="C312" s="39"/>
      <c r="D312" s="14" t="s">
        <v>76</v>
      </c>
      <c r="E312" s="7">
        <v>0</v>
      </c>
      <c r="F312" s="7">
        <v>0</v>
      </c>
      <c r="G312" s="7">
        <v>0</v>
      </c>
      <c r="H312" s="7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6">
        <v>0</v>
      </c>
      <c r="P312" s="6">
        <v>0</v>
      </c>
      <c r="Q312" s="6">
        <v>0</v>
      </c>
      <c r="R312" s="6">
        <v>7237.7</v>
      </c>
      <c r="S312" s="6">
        <v>0</v>
      </c>
      <c r="T312" s="6">
        <v>0</v>
      </c>
      <c r="U312" s="45"/>
      <c r="V312" s="61"/>
      <c r="W312" s="67"/>
    </row>
    <row r="313" spans="2:23" ht="75" hidden="1">
      <c r="B313" s="35">
        <v>160</v>
      </c>
      <c r="C313" s="40" t="s">
        <v>55</v>
      </c>
      <c r="D313" s="14" t="s">
        <v>75</v>
      </c>
      <c r="E313" s="7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6">
        <v>0</v>
      </c>
      <c r="P313" s="6">
        <v>0</v>
      </c>
      <c r="Q313" s="6">
        <v>0</v>
      </c>
      <c r="R313" s="6">
        <f>802+189.1</f>
        <v>991.1</v>
      </c>
      <c r="S313" s="6">
        <v>0</v>
      </c>
      <c r="T313" s="6">
        <v>0</v>
      </c>
      <c r="U313" s="44">
        <f t="shared" si="164"/>
        <v>7833.3</v>
      </c>
      <c r="V313" s="60">
        <v>6000</v>
      </c>
      <c r="W313" s="66">
        <f t="shared" ref="W313" si="175">U313-V313</f>
        <v>1833.3000000000002</v>
      </c>
    </row>
    <row r="314" spans="2:23" ht="75" hidden="1">
      <c r="B314" s="37"/>
      <c r="C314" s="41"/>
      <c r="D314" s="14" t="s">
        <v>76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6">
        <v>0</v>
      </c>
      <c r="P314" s="6">
        <v>0</v>
      </c>
      <c r="Q314" s="6">
        <v>0</v>
      </c>
      <c r="R314" s="6">
        <f>5537+1305.2</f>
        <v>6842.2</v>
      </c>
      <c r="S314" s="6">
        <v>0</v>
      </c>
      <c r="T314" s="6">
        <v>0</v>
      </c>
      <c r="U314" s="45"/>
      <c r="V314" s="61"/>
      <c r="W314" s="67"/>
    </row>
    <row r="315" spans="2:23" ht="75" hidden="1">
      <c r="B315" s="35">
        <v>161</v>
      </c>
      <c r="C315" s="40" t="s">
        <v>56</v>
      </c>
      <c r="D315" s="14" t="s">
        <v>75</v>
      </c>
      <c r="E315" s="7">
        <v>0</v>
      </c>
      <c r="F315" s="7">
        <v>0</v>
      </c>
      <c r="G315" s="7">
        <v>0</v>
      </c>
      <c r="H315" s="7">
        <v>0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6">
        <v>0</v>
      </c>
      <c r="P315" s="6">
        <v>0</v>
      </c>
      <c r="Q315" s="6">
        <v>0</v>
      </c>
      <c r="R315" s="6">
        <v>0</v>
      </c>
      <c r="S315" s="6">
        <v>1120.0999999999999</v>
      </c>
      <c r="T315" s="6">
        <v>0</v>
      </c>
      <c r="U315" s="44">
        <f t="shared" si="164"/>
        <v>8852.9</v>
      </c>
      <c r="V315" s="60">
        <v>8852.9</v>
      </c>
      <c r="W315" s="66">
        <f t="shared" ref="W315" si="176">U315-V315</f>
        <v>0</v>
      </c>
    </row>
    <row r="316" spans="2:23" ht="75" hidden="1">
      <c r="B316" s="37"/>
      <c r="C316" s="41"/>
      <c r="D316" s="14" t="s">
        <v>76</v>
      </c>
      <c r="E316" s="7">
        <v>0</v>
      </c>
      <c r="F316" s="7">
        <v>0</v>
      </c>
      <c r="G316" s="7">
        <v>0</v>
      </c>
      <c r="H316" s="7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6">
        <v>0</v>
      </c>
      <c r="P316" s="6">
        <v>0</v>
      </c>
      <c r="Q316" s="6">
        <v>0</v>
      </c>
      <c r="R316" s="6">
        <v>0</v>
      </c>
      <c r="S316" s="6">
        <v>7732.8</v>
      </c>
      <c r="T316" s="6">
        <v>0</v>
      </c>
      <c r="U316" s="45"/>
      <c r="V316" s="61"/>
      <c r="W316" s="67"/>
    </row>
    <row r="317" spans="2:23" ht="75" hidden="1">
      <c r="B317" s="35">
        <v>162</v>
      </c>
      <c r="C317" s="40" t="s">
        <v>57</v>
      </c>
      <c r="D317" s="14" t="s">
        <v>75</v>
      </c>
      <c r="E317" s="7">
        <v>0</v>
      </c>
      <c r="F317" s="7">
        <v>0</v>
      </c>
      <c r="G317" s="7">
        <v>0</v>
      </c>
      <c r="H317" s="7">
        <v>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6">
        <v>0</v>
      </c>
      <c r="P317" s="6">
        <v>0</v>
      </c>
      <c r="Q317" s="6">
        <v>0</v>
      </c>
      <c r="R317" s="6">
        <v>0</v>
      </c>
      <c r="S317" s="6">
        <v>744.7</v>
      </c>
      <c r="T317" s="6">
        <v>0</v>
      </c>
      <c r="U317" s="44">
        <f t="shared" si="164"/>
        <v>5886.3</v>
      </c>
      <c r="V317" s="60">
        <v>5886.3</v>
      </c>
      <c r="W317" s="66">
        <f t="shared" ref="W317" si="177">U317-V317</f>
        <v>0</v>
      </c>
    </row>
    <row r="318" spans="2:23" ht="75" hidden="1">
      <c r="B318" s="37"/>
      <c r="C318" s="41"/>
      <c r="D318" s="14" t="s">
        <v>76</v>
      </c>
      <c r="E318" s="7">
        <v>0</v>
      </c>
      <c r="F318" s="7">
        <v>0</v>
      </c>
      <c r="G318" s="7">
        <v>0</v>
      </c>
      <c r="H318" s="7">
        <v>0</v>
      </c>
      <c r="I318" s="7">
        <v>0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6">
        <v>0</v>
      </c>
      <c r="P318" s="6">
        <v>0</v>
      </c>
      <c r="Q318" s="6">
        <v>0</v>
      </c>
      <c r="R318" s="6">
        <v>0</v>
      </c>
      <c r="S318" s="6">
        <v>5141.6000000000004</v>
      </c>
      <c r="T318" s="6">
        <v>0</v>
      </c>
      <c r="U318" s="45"/>
      <c r="V318" s="61"/>
      <c r="W318" s="67"/>
    </row>
    <row r="319" spans="2:23" ht="75" hidden="1">
      <c r="B319" s="35">
        <v>163</v>
      </c>
      <c r="C319" s="38" t="s">
        <v>58</v>
      </c>
      <c r="D319" s="14" t="s">
        <v>75</v>
      </c>
      <c r="E319" s="7">
        <v>0</v>
      </c>
      <c r="F319" s="7">
        <v>0</v>
      </c>
      <c r="G319" s="7">
        <v>0</v>
      </c>
      <c r="H319" s="7">
        <v>0</v>
      </c>
      <c r="I319" s="7">
        <v>0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6">
        <v>0</v>
      </c>
      <c r="P319" s="6">
        <v>0</v>
      </c>
      <c r="Q319" s="6">
        <v>0</v>
      </c>
      <c r="R319" s="6">
        <v>0</v>
      </c>
      <c r="S319" s="6">
        <v>107.2</v>
      </c>
      <c r="T319" s="6">
        <v>0</v>
      </c>
      <c r="U319" s="44">
        <f t="shared" si="164"/>
        <v>847.6</v>
      </c>
      <c r="V319" s="60">
        <v>847.6</v>
      </c>
      <c r="W319" s="66">
        <f t="shared" ref="W319" si="178">U319-V319</f>
        <v>0</v>
      </c>
    </row>
    <row r="320" spans="2:23" ht="75" hidden="1">
      <c r="B320" s="37"/>
      <c r="C320" s="39"/>
      <c r="D320" s="14" t="s">
        <v>76</v>
      </c>
      <c r="E320" s="7">
        <v>0</v>
      </c>
      <c r="F320" s="7">
        <v>0</v>
      </c>
      <c r="G320" s="7">
        <v>0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6">
        <v>0</v>
      </c>
      <c r="P320" s="6">
        <v>0</v>
      </c>
      <c r="Q320" s="6">
        <v>0</v>
      </c>
      <c r="R320" s="6">
        <v>0</v>
      </c>
      <c r="S320" s="6">
        <v>740.4</v>
      </c>
      <c r="T320" s="6">
        <v>0</v>
      </c>
      <c r="U320" s="45"/>
      <c r="V320" s="61"/>
      <c r="W320" s="67"/>
    </row>
    <row r="321" spans="2:23" ht="75" hidden="1">
      <c r="B321" s="35">
        <v>164</v>
      </c>
      <c r="C321" s="40" t="s">
        <v>59</v>
      </c>
      <c r="D321" s="14" t="s">
        <v>75</v>
      </c>
      <c r="E321" s="7">
        <v>0</v>
      </c>
      <c r="F321" s="7">
        <v>0</v>
      </c>
      <c r="G321" s="7">
        <v>0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6">
        <v>0</v>
      </c>
      <c r="P321" s="6">
        <v>0</v>
      </c>
      <c r="Q321" s="6">
        <v>0</v>
      </c>
      <c r="R321" s="6">
        <v>0</v>
      </c>
      <c r="S321" s="6">
        <v>131</v>
      </c>
      <c r="T321" s="6">
        <v>0</v>
      </c>
      <c r="U321" s="44">
        <f t="shared" si="164"/>
        <v>1035.9000000000001</v>
      </c>
      <c r="V321" s="60">
        <v>1035.9000000000001</v>
      </c>
      <c r="W321" s="66">
        <f t="shared" ref="W321" si="179">U321-V321</f>
        <v>0</v>
      </c>
    </row>
    <row r="322" spans="2:23" ht="75" hidden="1">
      <c r="B322" s="37"/>
      <c r="C322" s="41"/>
      <c r="D322" s="14" t="s">
        <v>76</v>
      </c>
      <c r="E322" s="7">
        <v>0</v>
      </c>
      <c r="F322" s="7">
        <v>0</v>
      </c>
      <c r="G322" s="7">
        <v>0</v>
      </c>
      <c r="H322" s="7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6">
        <v>0</v>
      </c>
      <c r="P322" s="6">
        <v>0</v>
      </c>
      <c r="Q322" s="6">
        <v>0</v>
      </c>
      <c r="R322" s="6">
        <v>0</v>
      </c>
      <c r="S322" s="6">
        <v>904.9</v>
      </c>
      <c r="T322" s="6">
        <v>0</v>
      </c>
      <c r="U322" s="45"/>
      <c r="V322" s="61"/>
      <c r="W322" s="67"/>
    </row>
    <row r="323" spans="2:23" ht="75" hidden="1">
      <c r="B323" s="35">
        <v>165</v>
      </c>
      <c r="C323" s="40" t="s">
        <v>159</v>
      </c>
      <c r="D323" s="14" t="s">
        <v>75</v>
      </c>
      <c r="E323" s="7">
        <v>0</v>
      </c>
      <c r="F323" s="7">
        <v>0</v>
      </c>
      <c r="G323" s="7">
        <v>0</v>
      </c>
      <c r="H323" s="7">
        <v>0</v>
      </c>
      <c r="I323" s="7">
        <v>0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6">
        <v>0</v>
      </c>
      <c r="P323" s="6">
        <v>0</v>
      </c>
      <c r="Q323" s="6">
        <v>0</v>
      </c>
      <c r="R323" s="6">
        <v>0</v>
      </c>
      <c r="S323" s="6">
        <f>399.2+95.4</f>
        <v>494.6</v>
      </c>
      <c r="T323" s="6">
        <v>0</v>
      </c>
      <c r="U323" s="44">
        <f t="shared" si="164"/>
        <v>3908.6</v>
      </c>
      <c r="V323" s="60">
        <f>3155.1+753.5</f>
        <v>3908.6</v>
      </c>
      <c r="W323" s="66">
        <f t="shared" ref="W323" si="180">U323-V323</f>
        <v>0</v>
      </c>
    </row>
    <row r="324" spans="2:23" ht="75" hidden="1">
      <c r="B324" s="37"/>
      <c r="C324" s="41"/>
      <c r="D324" s="14" t="s">
        <v>76</v>
      </c>
      <c r="E324" s="7">
        <v>0</v>
      </c>
      <c r="F324" s="7">
        <v>0</v>
      </c>
      <c r="G324" s="7">
        <v>0</v>
      </c>
      <c r="H324" s="7">
        <v>0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6">
        <v>0</v>
      </c>
      <c r="P324" s="6">
        <v>0</v>
      </c>
      <c r="Q324" s="6">
        <v>0</v>
      </c>
      <c r="R324" s="6">
        <v>0</v>
      </c>
      <c r="S324" s="6">
        <f>2755.9+658.1</f>
        <v>3414</v>
      </c>
      <c r="T324" s="6">
        <v>0</v>
      </c>
      <c r="U324" s="45"/>
      <c r="V324" s="61"/>
      <c r="W324" s="67"/>
    </row>
    <row r="325" spans="2:23" ht="75" hidden="1">
      <c r="B325" s="35">
        <v>166</v>
      </c>
      <c r="C325" s="38" t="s">
        <v>60</v>
      </c>
      <c r="D325" s="14" t="s">
        <v>75</v>
      </c>
      <c r="E325" s="7">
        <v>0</v>
      </c>
      <c r="F325" s="7">
        <v>0</v>
      </c>
      <c r="G325" s="7">
        <v>0</v>
      </c>
      <c r="H325" s="7">
        <v>0</v>
      </c>
      <c r="I325" s="7">
        <v>0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6">
        <v>0</v>
      </c>
      <c r="P325" s="6">
        <v>0</v>
      </c>
      <c r="Q325" s="6">
        <v>0</v>
      </c>
      <c r="R325" s="6">
        <v>0</v>
      </c>
      <c r="S325" s="6">
        <v>1397.8</v>
      </c>
      <c r="T325" s="6">
        <v>0</v>
      </c>
      <c r="U325" s="44">
        <f t="shared" si="164"/>
        <v>11048.099999999999</v>
      </c>
      <c r="V325" s="60">
        <v>11048.1</v>
      </c>
      <c r="W325" s="66">
        <f t="shared" ref="W325" si="181">U325-V325</f>
        <v>0</v>
      </c>
    </row>
    <row r="326" spans="2:23" ht="75" hidden="1">
      <c r="B326" s="37"/>
      <c r="C326" s="39"/>
      <c r="D326" s="14" t="s">
        <v>76</v>
      </c>
      <c r="E326" s="7">
        <v>0</v>
      </c>
      <c r="F326" s="7">
        <v>0</v>
      </c>
      <c r="G326" s="7">
        <v>0</v>
      </c>
      <c r="H326" s="7">
        <v>0</v>
      </c>
      <c r="I326" s="7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6">
        <v>0</v>
      </c>
      <c r="P326" s="6">
        <v>0</v>
      </c>
      <c r="Q326" s="6">
        <v>0</v>
      </c>
      <c r="R326" s="6">
        <v>0</v>
      </c>
      <c r="S326" s="6">
        <v>9650.2999999999993</v>
      </c>
      <c r="T326" s="6">
        <v>0</v>
      </c>
      <c r="U326" s="45"/>
      <c r="V326" s="61"/>
      <c r="W326" s="67"/>
    </row>
    <row r="327" spans="2:23" ht="75" hidden="1">
      <c r="B327" s="35">
        <v>167</v>
      </c>
      <c r="C327" s="38" t="s">
        <v>61</v>
      </c>
      <c r="D327" s="14" t="s">
        <v>75</v>
      </c>
      <c r="E327" s="7">
        <v>0</v>
      </c>
      <c r="F327" s="7">
        <v>0</v>
      </c>
      <c r="G327" s="7">
        <v>0</v>
      </c>
      <c r="H327" s="7">
        <v>0</v>
      </c>
      <c r="I327" s="7">
        <v>0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6">
        <v>0</v>
      </c>
      <c r="P327" s="6">
        <v>0</v>
      </c>
      <c r="Q327" s="6">
        <v>0</v>
      </c>
      <c r="R327" s="6">
        <v>0</v>
      </c>
      <c r="S327" s="6">
        <v>286.39999999999998</v>
      </c>
      <c r="T327" s="6">
        <v>0</v>
      </c>
      <c r="U327" s="44">
        <f t="shared" si="164"/>
        <v>2263.9</v>
      </c>
      <c r="V327" s="60">
        <v>2263.9</v>
      </c>
      <c r="W327" s="66">
        <f t="shared" ref="W327" si="182">U327-V327</f>
        <v>0</v>
      </c>
    </row>
    <row r="328" spans="2:23" ht="75" hidden="1">
      <c r="B328" s="37"/>
      <c r="C328" s="39"/>
      <c r="D328" s="14" t="s">
        <v>76</v>
      </c>
      <c r="E328" s="7">
        <v>0</v>
      </c>
      <c r="F328" s="7">
        <v>0</v>
      </c>
      <c r="G328" s="7">
        <v>0</v>
      </c>
      <c r="H328" s="7">
        <v>0</v>
      </c>
      <c r="I328" s="7">
        <v>0</v>
      </c>
      <c r="J328" s="7">
        <v>0</v>
      </c>
      <c r="K328" s="7">
        <v>0</v>
      </c>
      <c r="L328" s="7">
        <v>0</v>
      </c>
      <c r="M328" s="7">
        <v>0</v>
      </c>
      <c r="N328" s="7">
        <v>0</v>
      </c>
      <c r="O328" s="6">
        <v>0</v>
      </c>
      <c r="P328" s="6">
        <v>0</v>
      </c>
      <c r="Q328" s="6">
        <v>0</v>
      </c>
      <c r="R328" s="6">
        <v>0</v>
      </c>
      <c r="S328" s="6">
        <v>1977.5</v>
      </c>
      <c r="T328" s="6">
        <v>0</v>
      </c>
      <c r="U328" s="45"/>
      <c r="V328" s="61"/>
      <c r="W328" s="67"/>
    </row>
    <row r="329" spans="2:23" ht="75" hidden="1">
      <c r="B329" s="35">
        <v>168</v>
      </c>
      <c r="C329" s="38" t="s">
        <v>62</v>
      </c>
      <c r="D329" s="14" t="s">
        <v>75</v>
      </c>
      <c r="E329" s="7">
        <v>0</v>
      </c>
      <c r="F329" s="7">
        <v>0</v>
      </c>
      <c r="G329" s="7">
        <v>0</v>
      </c>
      <c r="H329" s="7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6">
        <v>0</v>
      </c>
      <c r="P329" s="6">
        <v>0</v>
      </c>
      <c r="Q329" s="6">
        <v>0</v>
      </c>
      <c r="R329" s="6">
        <v>0</v>
      </c>
      <c r="S329" s="6">
        <v>429.7</v>
      </c>
      <c r="T329" s="6">
        <v>0</v>
      </c>
      <c r="U329" s="44">
        <f t="shared" si="164"/>
        <v>3396</v>
      </c>
      <c r="V329" s="60">
        <v>3396</v>
      </c>
      <c r="W329" s="66">
        <f t="shared" ref="W329" si="183">U329-V329</f>
        <v>0</v>
      </c>
    </row>
    <row r="330" spans="2:23" ht="75" hidden="1">
      <c r="B330" s="37"/>
      <c r="C330" s="39"/>
      <c r="D330" s="14" t="s">
        <v>76</v>
      </c>
      <c r="E330" s="7">
        <v>0</v>
      </c>
      <c r="F330" s="7">
        <v>0</v>
      </c>
      <c r="G330" s="7">
        <v>0</v>
      </c>
      <c r="H330" s="7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6">
        <v>0</v>
      </c>
      <c r="P330" s="6">
        <v>0</v>
      </c>
      <c r="Q330" s="6">
        <v>0</v>
      </c>
      <c r="R330" s="6">
        <v>0</v>
      </c>
      <c r="S330" s="6">
        <v>2966.3</v>
      </c>
      <c r="T330" s="6">
        <v>0</v>
      </c>
      <c r="U330" s="45"/>
      <c r="V330" s="61"/>
      <c r="W330" s="67"/>
    </row>
    <row r="331" spans="2:23" ht="75" hidden="1">
      <c r="B331" s="35">
        <v>169</v>
      </c>
      <c r="C331" s="40" t="s">
        <v>196</v>
      </c>
      <c r="D331" s="14" t="s">
        <v>75</v>
      </c>
      <c r="E331" s="7">
        <v>0</v>
      </c>
      <c r="F331" s="7">
        <v>0</v>
      </c>
      <c r="G331" s="7">
        <v>0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6">
        <v>0</v>
      </c>
      <c r="P331" s="6">
        <v>0</v>
      </c>
      <c r="Q331" s="6">
        <v>0</v>
      </c>
      <c r="R331" s="6">
        <v>0</v>
      </c>
      <c r="S331" s="6">
        <f>555.7+475.5+538.5+532.8+538.5+544.2+532.8+538.5+527.1</f>
        <v>4783.6000000000004</v>
      </c>
      <c r="T331" s="6">
        <v>0</v>
      </c>
      <c r="U331" s="44">
        <f t="shared" si="164"/>
        <v>37808.1</v>
      </c>
      <c r="V331" s="60">
        <f>4392.1+3758.2+4256.2+4211+4256.2+4301.5+4211+4256.2+4165.7</f>
        <v>37808.1</v>
      </c>
      <c r="W331" s="66">
        <f t="shared" ref="W331" si="184">U331-V331</f>
        <v>0</v>
      </c>
    </row>
    <row r="332" spans="2:23" ht="114.75" hidden="1" customHeight="1">
      <c r="B332" s="37"/>
      <c r="C332" s="41"/>
      <c r="D332" s="14" t="s">
        <v>76</v>
      </c>
      <c r="E332" s="7">
        <v>0</v>
      </c>
      <c r="F332" s="7">
        <v>0</v>
      </c>
      <c r="G332" s="7">
        <v>0</v>
      </c>
      <c r="H332" s="7">
        <v>0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6">
        <v>0</v>
      </c>
      <c r="P332" s="6">
        <v>0</v>
      </c>
      <c r="Q332" s="6">
        <v>0</v>
      </c>
      <c r="R332" s="6">
        <v>0</v>
      </c>
      <c r="S332" s="6">
        <f>3836.4+3282.7+3717.7+3678.2+3717.7+3757.3+3678.2+3717.7+3638.6</f>
        <v>33024.5</v>
      </c>
      <c r="T332" s="6">
        <v>0</v>
      </c>
      <c r="U332" s="45"/>
      <c r="V332" s="61"/>
      <c r="W332" s="67"/>
    </row>
    <row r="333" spans="2:23" ht="120" hidden="1" customHeight="1">
      <c r="B333" s="35">
        <v>170</v>
      </c>
      <c r="C333" s="40" t="s">
        <v>189</v>
      </c>
      <c r="D333" s="14" t="s">
        <v>75</v>
      </c>
      <c r="E333" s="7">
        <v>0</v>
      </c>
      <c r="F333" s="7">
        <v>0</v>
      </c>
      <c r="G333" s="7">
        <v>0</v>
      </c>
      <c r="H333" s="7">
        <v>0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6">
        <v>0</v>
      </c>
      <c r="P333" s="6">
        <v>0</v>
      </c>
      <c r="Q333" s="6">
        <v>0</v>
      </c>
      <c r="R333" s="6">
        <v>0</v>
      </c>
      <c r="S333" s="6">
        <f>229.2+126</f>
        <v>355.2</v>
      </c>
      <c r="T333" s="6">
        <v>0</v>
      </c>
      <c r="U333" s="44">
        <f t="shared" si="164"/>
        <v>2807.2999999999997</v>
      </c>
      <c r="V333" s="60">
        <f>1811.2+996.1</f>
        <v>2807.3</v>
      </c>
      <c r="W333" s="66">
        <f t="shared" ref="W333" si="185">U333-V333</f>
        <v>0</v>
      </c>
    </row>
    <row r="334" spans="2:23" ht="102.75" hidden="1" customHeight="1">
      <c r="B334" s="37"/>
      <c r="C334" s="41"/>
      <c r="D334" s="14" t="s">
        <v>76</v>
      </c>
      <c r="E334" s="7">
        <v>0</v>
      </c>
      <c r="F334" s="7">
        <v>0</v>
      </c>
      <c r="G334" s="7">
        <v>0</v>
      </c>
      <c r="H334" s="7">
        <v>0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6">
        <v>0</v>
      </c>
      <c r="P334" s="6">
        <v>0</v>
      </c>
      <c r="Q334" s="6">
        <v>0</v>
      </c>
      <c r="R334" s="6">
        <v>0</v>
      </c>
      <c r="S334" s="6">
        <f>1582+870.1</f>
        <v>2452.1</v>
      </c>
      <c r="T334" s="6">
        <v>0</v>
      </c>
      <c r="U334" s="45"/>
      <c r="V334" s="61"/>
      <c r="W334" s="67"/>
    </row>
    <row r="335" spans="2:23" ht="75" hidden="1">
      <c r="B335" s="35">
        <v>171</v>
      </c>
      <c r="C335" s="40" t="s">
        <v>205</v>
      </c>
      <c r="D335" s="14" t="s">
        <v>75</v>
      </c>
      <c r="E335" s="7">
        <v>0</v>
      </c>
      <c r="F335" s="7">
        <v>0</v>
      </c>
      <c r="G335" s="7">
        <v>0</v>
      </c>
      <c r="H335" s="7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6">
        <v>0</v>
      </c>
      <c r="P335" s="6">
        <v>0</v>
      </c>
      <c r="Q335" s="6">
        <v>0</v>
      </c>
      <c r="R335" s="6">
        <v>0</v>
      </c>
      <c r="S335" s="6">
        <v>212</v>
      </c>
      <c r="T335" s="6">
        <v>0</v>
      </c>
      <c r="U335" s="44">
        <f t="shared" si="164"/>
        <v>1675.4</v>
      </c>
      <c r="V335" s="60">
        <v>1675.4</v>
      </c>
      <c r="W335" s="66">
        <f t="shared" ref="W335" si="186">U335-V335</f>
        <v>0</v>
      </c>
    </row>
    <row r="336" spans="2:23" ht="75" hidden="1">
      <c r="B336" s="37"/>
      <c r="C336" s="41"/>
      <c r="D336" s="14" t="s">
        <v>76</v>
      </c>
      <c r="E336" s="7">
        <v>0</v>
      </c>
      <c r="F336" s="7">
        <v>0</v>
      </c>
      <c r="G336" s="7">
        <v>0</v>
      </c>
      <c r="H336" s="7">
        <v>0</v>
      </c>
      <c r="I336" s="7">
        <v>0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6">
        <v>0</v>
      </c>
      <c r="P336" s="6">
        <v>0</v>
      </c>
      <c r="Q336" s="6">
        <v>0</v>
      </c>
      <c r="R336" s="6">
        <v>0</v>
      </c>
      <c r="S336" s="6">
        <v>1463.4</v>
      </c>
      <c r="T336" s="6">
        <v>0</v>
      </c>
      <c r="U336" s="45"/>
      <c r="V336" s="61"/>
      <c r="W336" s="67"/>
    </row>
    <row r="337" spans="2:23" ht="75" hidden="1">
      <c r="B337" s="35">
        <v>172</v>
      </c>
      <c r="C337" s="40" t="s">
        <v>206</v>
      </c>
      <c r="D337" s="14" t="s">
        <v>75</v>
      </c>
      <c r="E337" s="7">
        <v>0</v>
      </c>
      <c r="F337" s="7">
        <v>0</v>
      </c>
      <c r="G337" s="7">
        <v>0</v>
      </c>
      <c r="H337" s="7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6">
        <v>0</v>
      </c>
      <c r="P337" s="6">
        <v>0</v>
      </c>
      <c r="Q337" s="6">
        <v>0</v>
      </c>
      <c r="R337" s="6">
        <v>0</v>
      </c>
      <c r="S337" s="6">
        <v>475.5</v>
      </c>
      <c r="T337" s="6">
        <v>0</v>
      </c>
      <c r="U337" s="44">
        <f t="shared" si="164"/>
        <v>3758.2</v>
      </c>
      <c r="V337" s="60">
        <v>3758.2</v>
      </c>
      <c r="W337" s="66">
        <f t="shared" ref="W337" si="187">U337-V337</f>
        <v>0</v>
      </c>
    </row>
    <row r="338" spans="2:23" ht="75" hidden="1">
      <c r="B338" s="37"/>
      <c r="C338" s="41"/>
      <c r="D338" s="14" t="s">
        <v>76</v>
      </c>
      <c r="E338" s="7">
        <v>0</v>
      </c>
      <c r="F338" s="7">
        <v>0</v>
      </c>
      <c r="G338" s="7">
        <v>0</v>
      </c>
      <c r="H338" s="7">
        <v>0</v>
      </c>
      <c r="I338" s="7">
        <v>0</v>
      </c>
      <c r="J338" s="7">
        <v>0</v>
      </c>
      <c r="K338" s="7">
        <v>0</v>
      </c>
      <c r="L338" s="7">
        <v>0</v>
      </c>
      <c r="M338" s="7">
        <v>0</v>
      </c>
      <c r="N338" s="7">
        <v>0</v>
      </c>
      <c r="O338" s="6">
        <v>0</v>
      </c>
      <c r="P338" s="6">
        <v>0</v>
      </c>
      <c r="Q338" s="6">
        <v>0</v>
      </c>
      <c r="R338" s="6">
        <v>0</v>
      </c>
      <c r="S338" s="6">
        <v>3282.7</v>
      </c>
      <c r="T338" s="6">
        <v>0</v>
      </c>
      <c r="U338" s="45"/>
      <c r="V338" s="61"/>
      <c r="W338" s="67"/>
    </row>
    <row r="339" spans="2:23" ht="75" hidden="1">
      <c r="B339" s="35">
        <v>173</v>
      </c>
      <c r="C339" s="38" t="s">
        <v>207</v>
      </c>
      <c r="D339" s="14" t="s">
        <v>75</v>
      </c>
      <c r="E339" s="7">
        <v>0</v>
      </c>
      <c r="F339" s="7">
        <v>0</v>
      </c>
      <c r="G339" s="7">
        <v>0</v>
      </c>
      <c r="H339" s="7">
        <v>0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6">
        <v>0</v>
      </c>
      <c r="P339" s="6">
        <v>0</v>
      </c>
      <c r="Q339" s="6">
        <v>0</v>
      </c>
      <c r="R339" s="6">
        <v>0</v>
      </c>
      <c r="S339" s="6">
        <v>744.7</v>
      </c>
      <c r="T339" s="6">
        <v>0</v>
      </c>
      <c r="U339" s="44">
        <f t="shared" si="164"/>
        <v>5886.2</v>
      </c>
      <c r="V339" s="60">
        <v>5886.2</v>
      </c>
      <c r="W339" s="66">
        <f t="shared" ref="W339" si="188">U339-V339</f>
        <v>0</v>
      </c>
    </row>
    <row r="340" spans="2:23" ht="75" hidden="1">
      <c r="B340" s="37"/>
      <c r="C340" s="39"/>
      <c r="D340" s="14" t="s">
        <v>76</v>
      </c>
      <c r="E340" s="7">
        <v>0</v>
      </c>
      <c r="F340" s="7">
        <v>0</v>
      </c>
      <c r="G340" s="7">
        <v>0</v>
      </c>
      <c r="H340" s="7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6">
        <v>0</v>
      </c>
      <c r="P340" s="6">
        <v>0</v>
      </c>
      <c r="Q340" s="6">
        <v>0</v>
      </c>
      <c r="R340" s="6">
        <v>0</v>
      </c>
      <c r="S340" s="6">
        <v>5141.5</v>
      </c>
      <c r="T340" s="6">
        <v>0</v>
      </c>
      <c r="U340" s="45"/>
      <c r="V340" s="61"/>
      <c r="W340" s="67"/>
    </row>
    <row r="341" spans="2:23" ht="75" hidden="1">
      <c r="B341" s="35">
        <v>174</v>
      </c>
      <c r="C341" s="40" t="s">
        <v>190</v>
      </c>
      <c r="D341" s="14" t="s">
        <v>75</v>
      </c>
      <c r="E341" s="7">
        <v>0</v>
      </c>
      <c r="F341" s="7">
        <v>0</v>
      </c>
      <c r="G341" s="7">
        <v>0</v>
      </c>
      <c r="H341" s="7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6">
        <v>0</v>
      </c>
      <c r="P341" s="6">
        <v>0</v>
      </c>
      <c r="Q341" s="6">
        <v>0</v>
      </c>
      <c r="R341" s="6">
        <v>0</v>
      </c>
      <c r="S341" s="6">
        <f>739+3712.3</f>
        <v>4451.3</v>
      </c>
      <c r="T341" s="6">
        <v>0</v>
      </c>
      <c r="U341" s="44">
        <f t="shared" si="164"/>
        <v>86464.9</v>
      </c>
      <c r="V341" s="60">
        <f>14355.2+72109.7</f>
        <v>86464.9</v>
      </c>
      <c r="W341" s="66">
        <f t="shared" ref="W341" si="189">U341-V341</f>
        <v>0</v>
      </c>
    </row>
    <row r="342" spans="2:23" ht="75" hidden="1">
      <c r="B342" s="37"/>
      <c r="C342" s="41"/>
      <c r="D342" s="14" t="s">
        <v>76</v>
      </c>
      <c r="E342" s="7">
        <v>0</v>
      </c>
      <c r="F342" s="7">
        <v>0</v>
      </c>
      <c r="G342" s="7">
        <v>0</v>
      </c>
      <c r="H342" s="7">
        <v>0</v>
      </c>
      <c r="I342" s="7">
        <v>0</v>
      </c>
      <c r="J342" s="7">
        <v>0</v>
      </c>
      <c r="K342" s="7">
        <v>0</v>
      </c>
      <c r="L342" s="7">
        <v>0</v>
      </c>
      <c r="M342" s="7">
        <v>0</v>
      </c>
      <c r="N342" s="7">
        <v>0</v>
      </c>
      <c r="O342" s="6">
        <v>0</v>
      </c>
      <c r="P342" s="6">
        <v>0</v>
      </c>
      <c r="Q342" s="6">
        <v>0</v>
      </c>
      <c r="R342" s="6">
        <v>0</v>
      </c>
      <c r="S342" s="6">
        <f>13616.2+68397.4</f>
        <v>82013.599999999991</v>
      </c>
      <c r="T342" s="6">
        <v>0</v>
      </c>
      <c r="U342" s="45"/>
      <c r="V342" s="61"/>
      <c r="W342" s="67"/>
    </row>
    <row r="343" spans="2:23" ht="75" hidden="1">
      <c r="B343" s="35">
        <v>175</v>
      </c>
      <c r="C343" s="38" t="s">
        <v>160</v>
      </c>
      <c r="D343" s="14" t="s">
        <v>75</v>
      </c>
      <c r="E343" s="7">
        <v>0</v>
      </c>
      <c r="F343" s="7">
        <v>0</v>
      </c>
      <c r="G343" s="7">
        <v>0</v>
      </c>
      <c r="H343" s="7">
        <v>0</v>
      </c>
      <c r="I343" s="7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6">
        <v>0</v>
      </c>
      <c r="P343" s="6">
        <v>0</v>
      </c>
      <c r="Q343" s="6">
        <v>0</v>
      </c>
      <c r="R343" s="6">
        <v>0</v>
      </c>
      <c r="S343" s="6">
        <v>446.9</v>
      </c>
      <c r="T343" s="6">
        <v>0</v>
      </c>
      <c r="U343" s="44">
        <f t="shared" si="164"/>
        <v>8468.7999999999993</v>
      </c>
      <c r="V343" s="60">
        <v>8468.7999999999993</v>
      </c>
      <c r="W343" s="66">
        <f t="shared" ref="W343" si="190">U343-V343</f>
        <v>0</v>
      </c>
    </row>
    <row r="344" spans="2:23" ht="75" hidden="1">
      <c r="B344" s="37"/>
      <c r="C344" s="39"/>
      <c r="D344" s="14" t="s">
        <v>76</v>
      </c>
      <c r="E344" s="7">
        <v>0</v>
      </c>
      <c r="F344" s="7">
        <v>0</v>
      </c>
      <c r="G344" s="7">
        <v>0</v>
      </c>
      <c r="H344" s="7">
        <v>0</v>
      </c>
      <c r="I344" s="7">
        <v>0</v>
      </c>
      <c r="J344" s="7">
        <v>0</v>
      </c>
      <c r="K344" s="7">
        <v>0</v>
      </c>
      <c r="L344" s="7">
        <v>0</v>
      </c>
      <c r="M344" s="7">
        <v>0</v>
      </c>
      <c r="N344" s="7">
        <v>0</v>
      </c>
      <c r="O344" s="6">
        <v>0</v>
      </c>
      <c r="P344" s="6">
        <v>0</v>
      </c>
      <c r="Q344" s="6">
        <v>0</v>
      </c>
      <c r="R344" s="6">
        <v>0</v>
      </c>
      <c r="S344" s="6">
        <v>8021.9</v>
      </c>
      <c r="T344" s="6">
        <v>0</v>
      </c>
      <c r="U344" s="45"/>
      <c r="V344" s="61"/>
      <c r="W344" s="67"/>
    </row>
    <row r="345" spans="2:23" ht="75" hidden="1">
      <c r="B345" s="35">
        <v>176</v>
      </c>
      <c r="C345" s="40" t="s">
        <v>197</v>
      </c>
      <c r="D345" s="14" t="s">
        <v>75</v>
      </c>
      <c r="E345" s="7">
        <v>0</v>
      </c>
      <c r="F345" s="7">
        <v>0</v>
      </c>
      <c r="G345" s="7">
        <v>0</v>
      </c>
      <c r="H345" s="7">
        <v>0</v>
      </c>
      <c r="I345" s="7">
        <v>0</v>
      </c>
      <c r="J345" s="7">
        <v>0</v>
      </c>
      <c r="K345" s="7">
        <v>0</v>
      </c>
      <c r="L345" s="7">
        <v>0</v>
      </c>
      <c r="M345" s="7">
        <v>0</v>
      </c>
      <c r="N345" s="7">
        <v>0</v>
      </c>
      <c r="O345" s="6">
        <v>0</v>
      </c>
      <c r="P345" s="6">
        <v>0</v>
      </c>
      <c r="Q345" s="6">
        <v>0</v>
      </c>
      <c r="R345" s="6">
        <v>0</v>
      </c>
      <c r="S345" s="6">
        <f>389.6+286.4</f>
        <v>676</v>
      </c>
      <c r="T345" s="6">
        <v>0</v>
      </c>
      <c r="U345" s="44">
        <f t="shared" si="164"/>
        <v>5342.9</v>
      </c>
      <c r="V345" s="60">
        <f>3079+2263.9</f>
        <v>5342.9</v>
      </c>
      <c r="W345" s="66">
        <f t="shared" ref="W345" si="191">U345-V345</f>
        <v>0</v>
      </c>
    </row>
    <row r="346" spans="2:23" ht="75" hidden="1">
      <c r="B346" s="37"/>
      <c r="C346" s="41"/>
      <c r="D346" s="14" t="s">
        <v>76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6">
        <v>0</v>
      </c>
      <c r="P346" s="6">
        <v>0</v>
      </c>
      <c r="Q346" s="6">
        <v>0</v>
      </c>
      <c r="R346" s="6">
        <v>0</v>
      </c>
      <c r="S346" s="6">
        <f>2689.4+1977.5</f>
        <v>4666.8999999999996</v>
      </c>
      <c r="T346" s="6">
        <v>0</v>
      </c>
      <c r="U346" s="45"/>
      <c r="V346" s="61"/>
      <c r="W346" s="67"/>
    </row>
    <row r="347" spans="2:23" ht="75" hidden="1">
      <c r="B347" s="35">
        <v>177</v>
      </c>
      <c r="C347" s="40" t="s">
        <v>161</v>
      </c>
      <c r="D347" s="14" t="s">
        <v>75</v>
      </c>
      <c r="E347" s="7">
        <v>0</v>
      </c>
      <c r="F347" s="7">
        <v>0</v>
      </c>
      <c r="G347" s="7">
        <v>0</v>
      </c>
      <c r="H347" s="7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6">
        <v>0</v>
      </c>
      <c r="P347" s="6">
        <v>0</v>
      </c>
      <c r="Q347" s="6">
        <v>0</v>
      </c>
      <c r="R347" s="6">
        <v>0</v>
      </c>
      <c r="S347" s="6">
        <v>200.5</v>
      </c>
      <c r="T347" s="6">
        <v>0</v>
      </c>
      <c r="U347" s="44">
        <f t="shared" si="164"/>
        <v>1584.8</v>
      </c>
      <c r="V347" s="60">
        <v>1584.8</v>
      </c>
      <c r="W347" s="66">
        <f t="shared" ref="W347" si="192">U347-V347</f>
        <v>0</v>
      </c>
    </row>
    <row r="348" spans="2:23" ht="75" hidden="1">
      <c r="B348" s="37"/>
      <c r="C348" s="41"/>
      <c r="D348" s="14" t="s">
        <v>76</v>
      </c>
      <c r="E348" s="7">
        <v>0</v>
      </c>
      <c r="F348" s="7">
        <v>0</v>
      </c>
      <c r="G348" s="7">
        <v>0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6">
        <v>0</v>
      </c>
      <c r="P348" s="6">
        <v>0</v>
      </c>
      <c r="Q348" s="6">
        <v>0</v>
      </c>
      <c r="R348" s="6">
        <v>0</v>
      </c>
      <c r="S348" s="6">
        <v>1384.3</v>
      </c>
      <c r="T348" s="6">
        <v>0</v>
      </c>
      <c r="U348" s="45"/>
      <c r="V348" s="61"/>
      <c r="W348" s="67"/>
    </row>
    <row r="349" spans="2:23" ht="75" hidden="1">
      <c r="B349" s="35">
        <v>178</v>
      </c>
      <c r="C349" s="40" t="s">
        <v>162</v>
      </c>
      <c r="D349" s="14" t="s">
        <v>75</v>
      </c>
      <c r="E349" s="7">
        <v>0</v>
      </c>
      <c r="F349" s="7">
        <v>0</v>
      </c>
      <c r="G349" s="7">
        <v>0</v>
      </c>
      <c r="H349" s="7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6">
        <v>0</v>
      </c>
      <c r="P349" s="6">
        <v>0</v>
      </c>
      <c r="Q349" s="6">
        <v>0</v>
      </c>
      <c r="R349" s="6">
        <v>0</v>
      </c>
      <c r="S349" s="6">
        <v>200.5</v>
      </c>
      <c r="T349" s="6">
        <v>0</v>
      </c>
      <c r="U349" s="44">
        <f t="shared" si="164"/>
        <v>1584.8</v>
      </c>
      <c r="V349" s="60">
        <v>1584.8</v>
      </c>
      <c r="W349" s="66">
        <f t="shared" ref="W349" si="193">U349-V349</f>
        <v>0</v>
      </c>
    </row>
    <row r="350" spans="2:23" ht="75" hidden="1">
      <c r="B350" s="37"/>
      <c r="C350" s="41"/>
      <c r="D350" s="14" t="s">
        <v>76</v>
      </c>
      <c r="E350" s="7">
        <v>0</v>
      </c>
      <c r="F350" s="7">
        <v>0</v>
      </c>
      <c r="G350" s="7">
        <v>0</v>
      </c>
      <c r="H350" s="7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6">
        <v>0</v>
      </c>
      <c r="P350" s="6">
        <v>0</v>
      </c>
      <c r="Q350" s="6">
        <v>0</v>
      </c>
      <c r="R350" s="6">
        <v>0</v>
      </c>
      <c r="S350" s="6">
        <v>1384.3</v>
      </c>
      <c r="T350" s="6">
        <v>0</v>
      </c>
      <c r="U350" s="45"/>
      <c r="V350" s="61"/>
      <c r="W350" s="67"/>
    </row>
    <row r="351" spans="2:23" ht="75" hidden="1">
      <c r="B351" s="35">
        <v>179</v>
      </c>
      <c r="C351" s="40" t="s">
        <v>163</v>
      </c>
      <c r="D351" s="14" t="s">
        <v>75</v>
      </c>
      <c r="E351" s="7">
        <v>0</v>
      </c>
      <c r="F351" s="7">
        <v>0</v>
      </c>
      <c r="G351" s="7">
        <v>0</v>
      </c>
      <c r="H351" s="7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6">
        <v>0</v>
      </c>
      <c r="P351" s="6">
        <v>0</v>
      </c>
      <c r="Q351" s="6">
        <v>0</v>
      </c>
      <c r="R351" s="6">
        <v>0</v>
      </c>
      <c r="S351" s="6">
        <v>309.39999999999998</v>
      </c>
      <c r="T351" s="6">
        <v>0</v>
      </c>
      <c r="U351" s="44">
        <f t="shared" si="164"/>
        <v>6009.2</v>
      </c>
      <c r="V351" s="60">
        <v>6009.2</v>
      </c>
      <c r="W351" s="66">
        <f t="shared" ref="W351" si="194">U351-V351</f>
        <v>0</v>
      </c>
    </row>
    <row r="352" spans="2:23" ht="75" hidden="1">
      <c r="B352" s="37"/>
      <c r="C352" s="41"/>
      <c r="D352" s="14" t="s">
        <v>76</v>
      </c>
      <c r="E352" s="7">
        <v>0</v>
      </c>
      <c r="F352" s="7">
        <v>0</v>
      </c>
      <c r="G352" s="7">
        <v>0</v>
      </c>
      <c r="H352" s="7">
        <v>0</v>
      </c>
      <c r="I352" s="7">
        <v>0</v>
      </c>
      <c r="J352" s="7">
        <v>0</v>
      </c>
      <c r="K352" s="7">
        <v>0</v>
      </c>
      <c r="L352" s="7">
        <v>0</v>
      </c>
      <c r="M352" s="7">
        <v>0</v>
      </c>
      <c r="N352" s="7">
        <v>0</v>
      </c>
      <c r="O352" s="6">
        <v>0</v>
      </c>
      <c r="P352" s="6">
        <v>0</v>
      </c>
      <c r="Q352" s="6">
        <v>0</v>
      </c>
      <c r="R352" s="6">
        <v>0</v>
      </c>
      <c r="S352" s="6">
        <v>5699.8</v>
      </c>
      <c r="T352" s="6">
        <v>0</v>
      </c>
      <c r="U352" s="45"/>
      <c r="V352" s="61"/>
      <c r="W352" s="67"/>
    </row>
    <row r="353" spans="2:23" ht="75" hidden="1">
      <c r="B353" s="35">
        <v>180</v>
      </c>
      <c r="C353" s="40" t="s">
        <v>164</v>
      </c>
      <c r="D353" s="14" t="s">
        <v>75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6">
        <v>0</v>
      </c>
      <c r="P353" s="6">
        <v>0</v>
      </c>
      <c r="Q353" s="6">
        <v>0</v>
      </c>
      <c r="R353" s="6">
        <v>0</v>
      </c>
      <c r="S353" s="6">
        <v>108.8</v>
      </c>
      <c r="T353" s="6">
        <v>0</v>
      </c>
      <c r="U353" s="44">
        <f t="shared" si="164"/>
        <v>2116.3000000000002</v>
      </c>
      <c r="V353" s="60">
        <v>2114.3000000000002</v>
      </c>
      <c r="W353" s="64">
        <f t="shared" ref="W353" si="195">U353-V353</f>
        <v>2</v>
      </c>
    </row>
    <row r="354" spans="2:23" ht="75" hidden="1">
      <c r="B354" s="37"/>
      <c r="C354" s="41"/>
      <c r="D354" s="14" t="s">
        <v>76</v>
      </c>
      <c r="E354" s="7">
        <v>0</v>
      </c>
      <c r="F354" s="7">
        <v>0</v>
      </c>
      <c r="G354" s="7">
        <v>0</v>
      </c>
      <c r="H354" s="7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6">
        <v>0</v>
      </c>
      <c r="P354" s="6">
        <v>0</v>
      </c>
      <c r="Q354" s="6">
        <v>0</v>
      </c>
      <c r="R354" s="6">
        <v>0</v>
      </c>
      <c r="S354" s="6">
        <v>2007.5</v>
      </c>
      <c r="T354" s="6">
        <v>0</v>
      </c>
      <c r="U354" s="45"/>
      <c r="V354" s="61"/>
      <c r="W354" s="65"/>
    </row>
    <row r="355" spans="2:23" ht="75">
      <c r="B355" s="35">
        <v>181</v>
      </c>
      <c r="C355" s="40" t="s">
        <v>63</v>
      </c>
      <c r="D355" s="14" t="s">
        <v>75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863.9</v>
      </c>
      <c r="U355" s="44">
        <f t="shared" si="164"/>
        <v>6828.0999999999995</v>
      </c>
      <c r="V355" s="60">
        <v>5050.3</v>
      </c>
      <c r="W355" s="66">
        <f t="shared" ref="W355" si="196">U355-V355</f>
        <v>1777.7999999999993</v>
      </c>
    </row>
    <row r="356" spans="2:23" ht="75">
      <c r="B356" s="37"/>
      <c r="C356" s="41"/>
      <c r="D356" s="14" t="s">
        <v>76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6">
        <v>0</v>
      </c>
      <c r="P356" s="6">
        <v>0</v>
      </c>
      <c r="Q356" s="6">
        <v>0</v>
      </c>
      <c r="R356" s="6">
        <v>0</v>
      </c>
      <c r="S356" s="6">
        <v>0</v>
      </c>
      <c r="T356" s="6">
        <v>5964.2</v>
      </c>
      <c r="U356" s="45"/>
      <c r="V356" s="61"/>
      <c r="W356" s="67"/>
    </row>
    <row r="357" spans="2:23" ht="75" hidden="1">
      <c r="B357" s="35">
        <v>182</v>
      </c>
      <c r="C357" s="38" t="s">
        <v>64</v>
      </c>
      <c r="D357" s="14" t="s">
        <v>75</v>
      </c>
      <c r="E357" s="7">
        <v>0</v>
      </c>
      <c r="F357" s="7">
        <v>0</v>
      </c>
      <c r="G357" s="7">
        <v>0</v>
      </c>
      <c r="H357" s="7">
        <v>0</v>
      </c>
      <c r="I357" s="7">
        <v>0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6">
        <v>0</v>
      </c>
      <c r="P357" s="6">
        <v>0</v>
      </c>
      <c r="Q357" s="6">
        <v>1203.0999999999999</v>
      </c>
      <c r="R357" s="6">
        <v>0</v>
      </c>
      <c r="S357" s="6">
        <v>0</v>
      </c>
      <c r="T357" s="6">
        <v>0</v>
      </c>
      <c r="U357" s="44">
        <f t="shared" ref="U357:U373" si="197">SUM(E357:T358)</f>
        <v>9508.7000000000007</v>
      </c>
      <c r="V357" s="60">
        <v>5395.6</v>
      </c>
      <c r="W357" s="66">
        <f t="shared" ref="W357" si="198">U357-V357</f>
        <v>4113.1000000000004</v>
      </c>
    </row>
    <row r="358" spans="2:23" ht="75" hidden="1">
      <c r="B358" s="37"/>
      <c r="C358" s="39"/>
      <c r="D358" s="14" t="s">
        <v>76</v>
      </c>
      <c r="E358" s="7">
        <v>0</v>
      </c>
      <c r="F358" s="7">
        <v>0</v>
      </c>
      <c r="G358" s="7">
        <v>0</v>
      </c>
      <c r="H358" s="7">
        <v>0</v>
      </c>
      <c r="I358" s="7">
        <v>0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6">
        <v>0</v>
      </c>
      <c r="P358" s="6">
        <v>0</v>
      </c>
      <c r="Q358" s="6">
        <v>8305.6</v>
      </c>
      <c r="R358" s="6">
        <v>0</v>
      </c>
      <c r="S358" s="6">
        <v>0</v>
      </c>
      <c r="T358" s="6">
        <v>0</v>
      </c>
      <c r="U358" s="45"/>
      <c r="V358" s="61"/>
      <c r="W358" s="67"/>
    </row>
    <row r="359" spans="2:23" ht="75">
      <c r="B359" s="35">
        <v>183</v>
      </c>
      <c r="C359" s="38" t="s">
        <v>73</v>
      </c>
      <c r="D359" s="14" t="s">
        <v>75</v>
      </c>
      <c r="E359" s="7">
        <v>0</v>
      </c>
      <c r="F359" s="7">
        <v>0</v>
      </c>
      <c r="G359" s="7">
        <v>0</v>
      </c>
      <c r="H359" s="7">
        <v>0</v>
      </c>
      <c r="I359" s="7">
        <v>0</v>
      </c>
      <c r="J359" s="7">
        <v>0</v>
      </c>
      <c r="K359" s="7">
        <v>0</v>
      </c>
      <c r="L359" s="7">
        <v>0</v>
      </c>
      <c r="M359" s="7">
        <v>0</v>
      </c>
      <c r="N359" s="7">
        <v>0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429.7</v>
      </c>
      <c r="U359" s="44">
        <f t="shared" si="197"/>
        <v>3396</v>
      </c>
      <c r="V359" s="60">
        <v>2612.1999999999998</v>
      </c>
      <c r="W359" s="66">
        <f t="shared" ref="W359" si="199">U359-V359</f>
        <v>783.80000000000018</v>
      </c>
    </row>
    <row r="360" spans="2:23" ht="75">
      <c r="B360" s="37"/>
      <c r="C360" s="39"/>
      <c r="D360" s="14" t="s">
        <v>76</v>
      </c>
      <c r="E360" s="7">
        <v>0</v>
      </c>
      <c r="F360" s="7">
        <v>0</v>
      </c>
      <c r="G360" s="7">
        <v>0</v>
      </c>
      <c r="H360" s="7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2966.3</v>
      </c>
      <c r="U360" s="45"/>
      <c r="V360" s="61"/>
      <c r="W360" s="67"/>
    </row>
    <row r="361" spans="2:23" ht="75">
      <c r="B361" s="35">
        <v>184</v>
      </c>
      <c r="C361" s="40" t="s">
        <v>165</v>
      </c>
      <c r="D361" s="14" t="s">
        <v>75</v>
      </c>
      <c r="E361" s="7">
        <v>0</v>
      </c>
      <c r="F361" s="7">
        <v>0</v>
      </c>
      <c r="G361" s="7">
        <v>0</v>
      </c>
      <c r="H361" s="7">
        <v>0</v>
      </c>
      <c r="I361" s="7">
        <v>0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6">
        <v>0</v>
      </c>
      <c r="P361" s="6">
        <v>0</v>
      </c>
      <c r="Q361" s="6">
        <v>0</v>
      </c>
      <c r="R361" s="6">
        <v>0</v>
      </c>
      <c r="S361" s="6">
        <v>0</v>
      </c>
      <c r="T361" s="6">
        <f>143.2+171.9+194.8+114.6+131.8+68.8</f>
        <v>825.09999999999991</v>
      </c>
      <c r="U361" s="44">
        <f t="shared" si="197"/>
        <v>6520.4</v>
      </c>
      <c r="V361" s="60">
        <v>5015.5</v>
      </c>
      <c r="W361" s="66">
        <f t="shared" ref="W361" si="200">U361-V361</f>
        <v>1504.8999999999996</v>
      </c>
    </row>
    <row r="362" spans="2:23" ht="75">
      <c r="B362" s="36"/>
      <c r="C362" s="52"/>
      <c r="D362" s="14" t="s">
        <v>76</v>
      </c>
      <c r="E362" s="7">
        <v>0</v>
      </c>
      <c r="F362" s="7">
        <v>0</v>
      </c>
      <c r="G362" s="7">
        <v>0</v>
      </c>
      <c r="H362" s="7">
        <v>0</v>
      </c>
      <c r="I362" s="7">
        <v>0</v>
      </c>
      <c r="J362" s="7">
        <v>0</v>
      </c>
      <c r="K362" s="7">
        <v>0</v>
      </c>
      <c r="L362" s="7">
        <v>0</v>
      </c>
      <c r="M362" s="7">
        <v>0</v>
      </c>
      <c r="N362" s="7">
        <v>0</v>
      </c>
      <c r="O362" s="6">
        <v>0</v>
      </c>
      <c r="P362" s="6">
        <v>0</v>
      </c>
      <c r="Q362" s="6">
        <v>0</v>
      </c>
      <c r="R362" s="6">
        <v>0</v>
      </c>
      <c r="S362" s="6">
        <v>0</v>
      </c>
      <c r="T362" s="6">
        <f>988.8+1186.5+1344.7+791+909.7+474.6</f>
        <v>5695.3</v>
      </c>
      <c r="U362" s="46"/>
      <c r="V362" s="61"/>
      <c r="W362" s="67"/>
    </row>
    <row r="363" spans="2:23" ht="310.5" customHeight="1">
      <c r="B363" s="33">
        <v>185</v>
      </c>
      <c r="C363" s="29" t="s">
        <v>208</v>
      </c>
      <c r="D363" s="14" t="s">
        <v>75</v>
      </c>
      <c r="E363" s="7">
        <v>0</v>
      </c>
      <c r="F363" s="7">
        <v>0</v>
      </c>
      <c r="G363" s="7">
        <v>0</v>
      </c>
      <c r="H363" s="7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30">
        <f>217.7+332.3+166.1+286.4+194.8+257.8+320.8+137.5+143.2+51.6</f>
        <v>2108.1999999999998</v>
      </c>
      <c r="U363" s="31">
        <f t="shared" si="197"/>
        <v>16662.8</v>
      </c>
      <c r="V363" s="60">
        <v>12817.3</v>
      </c>
      <c r="W363" s="66">
        <f t="shared" ref="W363" si="201">U363-V363</f>
        <v>3845.5</v>
      </c>
    </row>
    <row r="364" spans="2:23" ht="288.75" customHeight="1">
      <c r="B364" s="32"/>
      <c r="C364" s="24" t="s">
        <v>209</v>
      </c>
      <c r="D364" s="14" t="s">
        <v>76</v>
      </c>
      <c r="E364" s="7">
        <v>0</v>
      </c>
      <c r="F364" s="7">
        <v>0</v>
      </c>
      <c r="G364" s="7">
        <v>0</v>
      </c>
      <c r="H364" s="7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6">
        <v>0</v>
      </c>
      <c r="P364" s="6">
        <v>0</v>
      </c>
      <c r="Q364" s="6">
        <v>0</v>
      </c>
      <c r="R364" s="6">
        <v>0</v>
      </c>
      <c r="S364" s="6">
        <v>0</v>
      </c>
      <c r="T364" s="6">
        <f>1502.9+2293.9+1147+1977.5+1344.7+1779.8+2214.8+949.2+988.8+356</f>
        <v>14554.599999999999</v>
      </c>
      <c r="U364" s="23"/>
      <c r="V364" s="61"/>
      <c r="W364" s="67"/>
    </row>
    <row r="365" spans="2:23" ht="75">
      <c r="B365" s="35">
        <v>186</v>
      </c>
      <c r="C365" s="40" t="s">
        <v>166</v>
      </c>
      <c r="D365" s="14" t="s">
        <v>75</v>
      </c>
      <c r="E365" s="7">
        <v>0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1145.8</v>
      </c>
      <c r="U365" s="44">
        <f t="shared" si="197"/>
        <v>9055.7999999999993</v>
      </c>
      <c r="V365" s="60">
        <v>5088.6000000000004</v>
      </c>
      <c r="W365" s="66">
        <f t="shared" ref="W365" si="202">U365-V365</f>
        <v>3967.1999999999989</v>
      </c>
    </row>
    <row r="366" spans="2:23" ht="75">
      <c r="B366" s="37"/>
      <c r="C366" s="41"/>
      <c r="D366" s="14" t="s">
        <v>76</v>
      </c>
      <c r="E366" s="7">
        <v>0</v>
      </c>
      <c r="F366" s="7">
        <v>0</v>
      </c>
      <c r="G366" s="7">
        <v>0</v>
      </c>
      <c r="H366" s="7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6">
        <v>0</v>
      </c>
      <c r="P366" s="6">
        <v>0</v>
      </c>
      <c r="Q366" s="6">
        <v>0</v>
      </c>
      <c r="R366" s="6">
        <v>0</v>
      </c>
      <c r="S366" s="6">
        <v>0</v>
      </c>
      <c r="T366" s="6">
        <v>7910</v>
      </c>
      <c r="U366" s="45"/>
      <c r="V366" s="61"/>
      <c r="W366" s="67"/>
    </row>
    <row r="367" spans="2:23" ht="75">
      <c r="B367" s="35">
        <v>187</v>
      </c>
      <c r="C367" s="38" t="s">
        <v>65</v>
      </c>
      <c r="D367" s="14" t="s">
        <v>75</v>
      </c>
      <c r="E367" s="7">
        <v>0</v>
      </c>
      <c r="F367" s="7">
        <v>0</v>
      </c>
      <c r="G367" s="7">
        <v>0</v>
      </c>
      <c r="H367" s="7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6">
        <v>0</v>
      </c>
      <c r="P367" s="6">
        <v>0</v>
      </c>
      <c r="Q367" s="6">
        <v>0</v>
      </c>
      <c r="R367" s="6">
        <v>0</v>
      </c>
      <c r="S367" s="6">
        <v>0</v>
      </c>
      <c r="T367" s="6">
        <v>859.3</v>
      </c>
      <c r="U367" s="44">
        <f t="shared" si="197"/>
        <v>6791.8</v>
      </c>
      <c r="V367" s="60">
        <v>4084.7</v>
      </c>
      <c r="W367" s="66">
        <f t="shared" ref="W367" si="203">U367-V367</f>
        <v>2707.1000000000004</v>
      </c>
    </row>
    <row r="368" spans="2:23" ht="75">
      <c r="B368" s="37"/>
      <c r="C368" s="39"/>
      <c r="D368" s="14" t="s">
        <v>76</v>
      </c>
      <c r="E368" s="7">
        <v>0</v>
      </c>
      <c r="F368" s="7">
        <v>0</v>
      </c>
      <c r="G368" s="7">
        <v>0</v>
      </c>
      <c r="H368" s="7">
        <v>0</v>
      </c>
      <c r="I368" s="7">
        <v>0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6">
        <v>0</v>
      </c>
      <c r="P368" s="6">
        <v>0</v>
      </c>
      <c r="Q368" s="6">
        <v>0</v>
      </c>
      <c r="R368" s="6">
        <v>0</v>
      </c>
      <c r="S368" s="6">
        <v>0</v>
      </c>
      <c r="T368" s="6">
        <v>5932.5</v>
      </c>
      <c r="U368" s="45"/>
      <c r="V368" s="61"/>
      <c r="W368" s="67"/>
    </row>
    <row r="369" spans="2:23" ht="75">
      <c r="B369" s="35">
        <v>188</v>
      </c>
      <c r="C369" s="38" t="s">
        <v>66</v>
      </c>
      <c r="D369" s="14" t="s">
        <v>75</v>
      </c>
      <c r="E369" s="7">
        <v>0</v>
      </c>
      <c r="F369" s="7">
        <v>0</v>
      </c>
      <c r="G369" s="7">
        <v>0</v>
      </c>
      <c r="H369" s="7">
        <v>0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6">
        <v>0</v>
      </c>
      <c r="P369" s="6">
        <v>0</v>
      </c>
      <c r="Q369" s="6">
        <v>0</v>
      </c>
      <c r="R369" s="6">
        <v>0</v>
      </c>
      <c r="S369" s="6">
        <v>0</v>
      </c>
      <c r="T369" s="6">
        <v>381.7</v>
      </c>
      <c r="U369" s="44">
        <f t="shared" si="197"/>
        <v>51062.1</v>
      </c>
      <c r="V369" s="60">
        <v>3479.2</v>
      </c>
      <c r="W369" s="66">
        <f t="shared" ref="W369" si="204">U369-V369</f>
        <v>47582.9</v>
      </c>
    </row>
    <row r="370" spans="2:23" ht="75">
      <c r="B370" s="37"/>
      <c r="C370" s="39"/>
      <c r="D370" s="14" t="s">
        <v>76</v>
      </c>
      <c r="E370" s="7">
        <v>0</v>
      </c>
      <c r="F370" s="7">
        <v>0</v>
      </c>
      <c r="G370" s="7">
        <v>0</v>
      </c>
      <c r="H370" s="7">
        <v>0</v>
      </c>
      <c r="I370" s="7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6">
        <v>0</v>
      </c>
      <c r="P370" s="6">
        <v>0</v>
      </c>
      <c r="Q370" s="6">
        <v>0</v>
      </c>
      <c r="R370" s="6">
        <v>0</v>
      </c>
      <c r="S370" s="6">
        <v>0</v>
      </c>
      <c r="T370" s="6">
        <v>50680.4</v>
      </c>
      <c r="U370" s="45"/>
      <c r="V370" s="61"/>
      <c r="W370" s="67"/>
    </row>
    <row r="371" spans="2:23" ht="75">
      <c r="B371" s="35">
        <v>189</v>
      </c>
      <c r="C371" s="40" t="s">
        <v>167</v>
      </c>
      <c r="D371" s="14" t="s">
        <v>75</v>
      </c>
      <c r="E371" s="7">
        <v>0</v>
      </c>
      <c r="F371" s="7">
        <v>0</v>
      </c>
      <c r="G371" s="7">
        <v>0</v>
      </c>
      <c r="H371" s="7">
        <v>0</v>
      </c>
      <c r="I371" s="7">
        <v>0</v>
      </c>
      <c r="J371" s="7">
        <v>0</v>
      </c>
      <c r="K371" s="7">
        <v>0</v>
      </c>
      <c r="L371" s="7">
        <v>0</v>
      </c>
      <c r="M371" s="7">
        <v>0</v>
      </c>
      <c r="N371" s="7">
        <v>0</v>
      </c>
      <c r="O371" s="6">
        <v>0</v>
      </c>
      <c r="P371" s="6">
        <v>0</v>
      </c>
      <c r="Q371" s="6">
        <v>0</v>
      </c>
      <c r="R371" s="6">
        <v>0</v>
      </c>
      <c r="S371" s="6">
        <v>0</v>
      </c>
      <c r="T371" s="6">
        <v>2589.4</v>
      </c>
      <c r="U371" s="44">
        <f t="shared" si="197"/>
        <v>50298.700000000004</v>
      </c>
      <c r="V371" s="60">
        <v>36743</v>
      </c>
      <c r="W371" s="66">
        <f t="shared" ref="W371" si="205">U371-V371</f>
        <v>13555.700000000004</v>
      </c>
    </row>
    <row r="372" spans="2:23" ht="75">
      <c r="B372" s="37"/>
      <c r="C372" s="41"/>
      <c r="D372" s="14" t="s">
        <v>76</v>
      </c>
      <c r="E372" s="7">
        <v>0</v>
      </c>
      <c r="F372" s="7">
        <v>0</v>
      </c>
      <c r="G372" s="7">
        <v>0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6">
        <v>0</v>
      </c>
      <c r="P372" s="6">
        <v>0</v>
      </c>
      <c r="Q372" s="6">
        <v>0</v>
      </c>
      <c r="R372" s="6">
        <v>0</v>
      </c>
      <c r="S372" s="6">
        <v>0</v>
      </c>
      <c r="T372" s="6">
        <v>47709.3</v>
      </c>
      <c r="U372" s="45"/>
      <c r="V372" s="61"/>
      <c r="W372" s="67"/>
    </row>
    <row r="373" spans="2:23" ht="75">
      <c r="B373" s="35">
        <v>190</v>
      </c>
      <c r="C373" s="40" t="s">
        <v>11</v>
      </c>
      <c r="D373" s="14" t="s">
        <v>75</v>
      </c>
      <c r="E373" s="7">
        <v>0</v>
      </c>
      <c r="F373" s="7">
        <v>0</v>
      </c>
      <c r="G373" s="7">
        <v>0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6">
        <v>0</v>
      </c>
      <c r="P373" s="6">
        <v>0</v>
      </c>
      <c r="Q373" s="6">
        <v>0</v>
      </c>
      <c r="R373" s="6">
        <v>0</v>
      </c>
      <c r="S373" s="6">
        <v>0</v>
      </c>
      <c r="T373" s="6">
        <v>653</v>
      </c>
      <c r="U373" s="44">
        <f t="shared" si="197"/>
        <v>5161.7</v>
      </c>
      <c r="V373" s="60">
        <v>3290.4</v>
      </c>
      <c r="W373" s="66">
        <f t="shared" ref="W373" si="206">U373-V373</f>
        <v>1871.2999999999997</v>
      </c>
    </row>
    <row r="374" spans="2:23" ht="75">
      <c r="B374" s="37"/>
      <c r="C374" s="41"/>
      <c r="D374" s="14" t="s">
        <v>76</v>
      </c>
      <c r="E374" s="7">
        <v>0</v>
      </c>
      <c r="F374" s="7">
        <v>0</v>
      </c>
      <c r="G374" s="7">
        <v>0</v>
      </c>
      <c r="H374" s="7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6">
        <v>0</v>
      </c>
      <c r="P374" s="6">
        <v>0</v>
      </c>
      <c r="Q374" s="6">
        <v>0</v>
      </c>
      <c r="R374" s="6">
        <v>0</v>
      </c>
      <c r="S374" s="6">
        <v>0</v>
      </c>
      <c r="T374" s="6">
        <v>4508.7</v>
      </c>
      <c r="U374" s="45"/>
      <c r="V374" s="61"/>
      <c r="W374" s="67"/>
    </row>
    <row r="375" spans="2:23" ht="37.5" hidden="1" customHeight="1">
      <c r="B375" s="15">
        <v>191</v>
      </c>
      <c r="C375" s="58" t="s">
        <v>198</v>
      </c>
      <c r="D375" s="59"/>
      <c r="E375" s="7">
        <v>119.3</v>
      </c>
      <c r="F375" s="7">
        <v>0</v>
      </c>
      <c r="G375" s="7">
        <v>0</v>
      </c>
      <c r="H375" s="7">
        <v>0</v>
      </c>
      <c r="I375" s="7">
        <v>100</v>
      </c>
      <c r="J375" s="7">
        <v>0</v>
      </c>
      <c r="K375" s="7">
        <v>0</v>
      </c>
      <c r="L375" s="7">
        <v>0</v>
      </c>
      <c r="M375" s="7">
        <v>6650.4</v>
      </c>
      <c r="N375" s="7">
        <v>0</v>
      </c>
      <c r="O375" s="6">
        <v>0</v>
      </c>
      <c r="P375" s="6">
        <v>0</v>
      </c>
      <c r="Q375" s="6">
        <v>0</v>
      </c>
      <c r="R375" s="6">
        <v>0</v>
      </c>
      <c r="S375" s="6">
        <v>0</v>
      </c>
      <c r="T375" s="6">
        <v>0</v>
      </c>
      <c r="U375" s="6">
        <f>SUM(E375:T375)</f>
        <v>6869.7</v>
      </c>
      <c r="V375" s="17">
        <v>6869.7</v>
      </c>
      <c r="W375" s="2">
        <f>U375-V375</f>
        <v>0</v>
      </c>
    </row>
    <row r="376" spans="2:23" ht="57" hidden="1" customHeight="1">
      <c r="B376" s="15">
        <v>192</v>
      </c>
      <c r="C376" s="58" t="s">
        <v>67</v>
      </c>
      <c r="D376" s="59"/>
      <c r="E376" s="7">
        <v>0</v>
      </c>
      <c r="F376" s="7">
        <v>0</v>
      </c>
      <c r="G376" s="7">
        <v>0</v>
      </c>
      <c r="H376" s="7">
        <v>0</v>
      </c>
      <c r="I376" s="7">
        <v>28.4</v>
      </c>
      <c r="J376" s="7">
        <v>346.8</v>
      </c>
      <c r="K376" s="7">
        <v>0</v>
      </c>
      <c r="L376" s="7">
        <v>0</v>
      </c>
      <c r="M376" s="7">
        <v>0</v>
      </c>
      <c r="N376" s="7">
        <v>0</v>
      </c>
      <c r="O376" s="6">
        <v>0</v>
      </c>
      <c r="P376" s="6">
        <v>0</v>
      </c>
      <c r="Q376" s="6">
        <v>107.8</v>
      </c>
      <c r="R376" s="6">
        <v>0</v>
      </c>
      <c r="S376" s="6">
        <v>0</v>
      </c>
      <c r="T376" s="6">
        <v>0</v>
      </c>
      <c r="U376" s="6">
        <f>SUM(E376:T376)</f>
        <v>483</v>
      </c>
      <c r="V376" s="17">
        <v>2718.6</v>
      </c>
      <c r="W376" s="2">
        <f t="shared" ref="W376:W377" si="207">U376-V376</f>
        <v>-2235.6</v>
      </c>
    </row>
    <row r="377" spans="2:23" ht="22.5" customHeight="1">
      <c r="B377" s="55" t="s">
        <v>68</v>
      </c>
      <c r="C377" s="56"/>
      <c r="D377" s="57"/>
      <c r="E377" s="21">
        <f>SUM(E10:E376)+200</f>
        <v>10569.599999999999</v>
      </c>
      <c r="F377" s="21">
        <f t="shared" ref="F377:T377" si="208">SUM(F10:F376)</f>
        <v>10477.299999999999</v>
      </c>
      <c r="G377" s="21">
        <f t="shared" si="208"/>
        <v>10234.5</v>
      </c>
      <c r="H377" s="21">
        <f t="shared" si="208"/>
        <v>10112.199999999999</v>
      </c>
      <c r="I377" s="21">
        <f>SUM(I10:I376)+0.1</f>
        <v>10399.999999999996</v>
      </c>
      <c r="J377" s="21">
        <f>SUM(J10:J376)-0.2</f>
        <v>8191</v>
      </c>
      <c r="K377" s="21">
        <f t="shared" si="208"/>
        <v>14140.999999999998</v>
      </c>
      <c r="L377" s="21">
        <f>SUM(L10:L376)+145.5</f>
        <v>19627.5</v>
      </c>
      <c r="M377" s="21">
        <f>SUM(M10:M376)+0.1</f>
        <v>20989.1</v>
      </c>
      <c r="N377" s="21">
        <f>SUM(N10:N376)</f>
        <v>11640.2</v>
      </c>
      <c r="O377" s="22">
        <f t="shared" si="208"/>
        <v>30000</v>
      </c>
      <c r="P377" s="22">
        <f t="shared" si="208"/>
        <v>33000</v>
      </c>
      <c r="Q377" s="22">
        <f t="shared" si="208"/>
        <v>36000</v>
      </c>
      <c r="R377" s="22">
        <f t="shared" si="208"/>
        <v>225360.10000000012</v>
      </c>
      <c r="S377" s="22">
        <f>SUM(S10:S376)-2</f>
        <v>222165.79999999993</v>
      </c>
      <c r="T377" s="22">
        <f t="shared" si="208"/>
        <v>165557.70000000001</v>
      </c>
      <c r="U377" s="22">
        <f>SUM(U10:U376)</f>
        <v>838122.50000000012</v>
      </c>
      <c r="V377" s="17">
        <v>632910.9</v>
      </c>
      <c r="W377" s="2">
        <f t="shared" si="207"/>
        <v>205211.60000000009</v>
      </c>
    </row>
    <row r="378" spans="2:23">
      <c r="B378" s="20" t="s">
        <v>4</v>
      </c>
      <c r="U378" s="70"/>
    </row>
    <row r="379" spans="2:23" hidden="1">
      <c r="E379" s="8">
        <v>10569.6</v>
      </c>
      <c r="F379" s="5">
        <v>10477.299999999999</v>
      </c>
      <c r="G379" s="5">
        <v>10234.5</v>
      </c>
      <c r="H379" s="8">
        <v>10112.200000000001</v>
      </c>
      <c r="I379" s="8">
        <v>10400</v>
      </c>
      <c r="J379" s="5">
        <v>8191</v>
      </c>
      <c r="K379" s="5">
        <v>14141</v>
      </c>
      <c r="L379" s="8">
        <v>19627.5</v>
      </c>
      <c r="M379" s="8">
        <v>20989.1</v>
      </c>
      <c r="N379" s="8">
        <v>23467.599999999999</v>
      </c>
      <c r="O379" s="5">
        <v>30000</v>
      </c>
      <c r="P379" s="5">
        <v>33000</v>
      </c>
      <c r="Q379" s="5">
        <v>36000</v>
      </c>
      <c r="R379" s="5">
        <v>225360.1</v>
      </c>
      <c r="S379" s="5">
        <v>222165.8</v>
      </c>
      <c r="T379" s="5">
        <v>165557.70000000001</v>
      </c>
      <c r="U379" s="5">
        <v>632910.9</v>
      </c>
    </row>
    <row r="380" spans="2:23" hidden="1"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</row>
    <row r="381" spans="2:23" hidden="1">
      <c r="E381" s="5">
        <f>E379-E377</f>
        <v>0</v>
      </c>
      <c r="F381" s="5">
        <f t="shared" ref="F381:U381" si="209">F379-F377</f>
        <v>0</v>
      </c>
      <c r="G381" s="5">
        <f t="shared" si="209"/>
        <v>0</v>
      </c>
      <c r="H381" s="5">
        <f t="shared" si="209"/>
        <v>0</v>
      </c>
      <c r="I381" s="5">
        <f t="shared" si="209"/>
        <v>0</v>
      </c>
      <c r="J381" s="5">
        <f t="shared" si="209"/>
        <v>0</v>
      </c>
      <c r="K381" s="5">
        <f t="shared" si="209"/>
        <v>0</v>
      </c>
      <c r="L381" s="5">
        <f t="shared" si="209"/>
        <v>0</v>
      </c>
      <c r="M381" s="5">
        <f t="shared" si="209"/>
        <v>0</v>
      </c>
      <c r="N381" s="8">
        <f t="shared" si="209"/>
        <v>11827.399999999998</v>
      </c>
      <c r="O381" s="5">
        <f t="shared" si="209"/>
        <v>0</v>
      </c>
      <c r="P381" s="5">
        <f t="shared" si="209"/>
        <v>0</v>
      </c>
      <c r="Q381" s="5">
        <f t="shared" si="209"/>
        <v>0</v>
      </c>
      <c r="R381" s="5">
        <f t="shared" si="209"/>
        <v>0</v>
      </c>
      <c r="S381" s="5">
        <f t="shared" si="209"/>
        <v>0</v>
      </c>
      <c r="T381" s="5">
        <f t="shared" si="209"/>
        <v>0</v>
      </c>
      <c r="U381" s="5">
        <f t="shared" si="209"/>
        <v>-205211.60000000009</v>
      </c>
    </row>
    <row r="382" spans="2:23" hidden="1"/>
    <row r="383" spans="2:23" hidden="1">
      <c r="N383" s="8">
        <v>11640.2</v>
      </c>
    </row>
    <row r="384" spans="2:23" hidden="1"/>
    <row r="385" spans="14:21" hidden="1"/>
    <row r="386" spans="14:21" hidden="1">
      <c r="N386" s="5">
        <f>N383-N377</f>
        <v>0</v>
      </c>
    </row>
    <row r="387" spans="14:21" hidden="1"/>
    <row r="388" spans="14:21" hidden="1">
      <c r="N388" s="9">
        <f>N181+N183+N185+N187+N189+N191+N193+N199+N201+N289</f>
        <v>1786.7</v>
      </c>
    </row>
    <row r="389" spans="14:21" hidden="1"/>
    <row r="390" spans="14:21">
      <c r="U390" s="70"/>
    </row>
  </sheetData>
  <autoFilter ref="A9:W379">
    <filterColumn colId="19">
      <filters>
        <filter val="1 145,80000"/>
        <filter val="1 237,40000"/>
        <filter val="14 554,60000"/>
        <filter val="165 557,70000"/>
        <filter val="166557,7"/>
        <filter val="2 108,20000"/>
        <filter val="2 589,40000"/>
        <filter val="2 966,30000"/>
        <filter val="381,70000"/>
        <filter val="4 508,70000"/>
        <filter val="429,70000"/>
        <filter val="47 709,30000"/>
        <filter val="5 695,30000"/>
        <filter val="5 932,50000"/>
        <filter val="5 964,20000"/>
        <filter val="50 680,40000"/>
        <filter val="653,00000"/>
        <filter val="7 910,00000"/>
        <filter val="8 542,90000"/>
        <filter val="825,10000"/>
        <filter val="859,30000"/>
        <filter val="863,90000"/>
      </filters>
    </filterColumn>
  </autoFilter>
  <mergeCells count="883">
    <mergeCell ref="B4:U4"/>
    <mergeCell ref="W371:W372"/>
    <mergeCell ref="W373:W374"/>
    <mergeCell ref="W353:W354"/>
    <mergeCell ref="W355:W356"/>
    <mergeCell ref="W357:W358"/>
    <mergeCell ref="W359:W360"/>
    <mergeCell ref="W361:W362"/>
    <mergeCell ref="W363:W364"/>
    <mergeCell ref="W365:W366"/>
    <mergeCell ref="W367:W368"/>
    <mergeCell ref="W369:W370"/>
    <mergeCell ref="W335:W336"/>
    <mergeCell ref="W337:W338"/>
    <mergeCell ref="W339:W340"/>
    <mergeCell ref="W341:W342"/>
    <mergeCell ref="W343:W344"/>
    <mergeCell ref="W345:W346"/>
    <mergeCell ref="W347:W348"/>
    <mergeCell ref="W349:W350"/>
    <mergeCell ref="W351:W352"/>
    <mergeCell ref="W317:W318"/>
    <mergeCell ref="W319:W320"/>
    <mergeCell ref="W321:W322"/>
    <mergeCell ref="W323:W324"/>
    <mergeCell ref="W325:W326"/>
    <mergeCell ref="W327:W328"/>
    <mergeCell ref="W329:W330"/>
    <mergeCell ref="W331:W332"/>
    <mergeCell ref="W333:W334"/>
    <mergeCell ref="W299:W300"/>
    <mergeCell ref="W301:W302"/>
    <mergeCell ref="W303:W304"/>
    <mergeCell ref="W305:W306"/>
    <mergeCell ref="W307:W308"/>
    <mergeCell ref="W309:W310"/>
    <mergeCell ref="W311:W312"/>
    <mergeCell ref="W313:W314"/>
    <mergeCell ref="W315:W316"/>
    <mergeCell ref="W281:W282"/>
    <mergeCell ref="W283:W284"/>
    <mergeCell ref="W285:W286"/>
    <mergeCell ref="W287:W288"/>
    <mergeCell ref="W289:W290"/>
    <mergeCell ref="W291:W292"/>
    <mergeCell ref="W293:W294"/>
    <mergeCell ref="W295:W296"/>
    <mergeCell ref="W297:W298"/>
    <mergeCell ref="W263:W264"/>
    <mergeCell ref="W265:W266"/>
    <mergeCell ref="W267:W268"/>
    <mergeCell ref="W269:W270"/>
    <mergeCell ref="W271:W272"/>
    <mergeCell ref="W273:W274"/>
    <mergeCell ref="W275:W276"/>
    <mergeCell ref="W277:W278"/>
    <mergeCell ref="W279:W280"/>
    <mergeCell ref="W245:W246"/>
    <mergeCell ref="W247:W248"/>
    <mergeCell ref="W249:W250"/>
    <mergeCell ref="W251:W252"/>
    <mergeCell ref="W253:W254"/>
    <mergeCell ref="W255:W256"/>
    <mergeCell ref="W257:W258"/>
    <mergeCell ref="W259:W260"/>
    <mergeCell ref="W261:W262"/>
    <mergeCell ref="W227:W228"/>
    <mergeCell ref="W229:W230"/>
    <mergeCell ref="W231:W232"/>
    <mergeCell ref="W233:W234"/>
    <mergeCell ref="W235:W236"/>
    <mergeCell ref="W237:W238"/>
    <mergeCell ref="W239:W240"/>
    <mergeCell ref="W241:W242"/>
    <mergeCell ref="W243:W244"/>
    <mergeCell ref="W209:W210"/>
    <mergeCell ref="W211:W212"/>
    <mergeCell ref="W213:W214"/>
    <mergeCell ref="W215:W216"/>
    <mergeCell ref="W217:W218"/>
    <mergeCell ref="W219:W220"/>
    <mergeCell ref="W221:W222"/>
    <mergeCell ref="W223:W224"/>
    <mergeCell ref="W225:W226"/>
    <mergeCell ref="W191:W192"/>
    <mergeCell ref="W193:W194"/>
    <mergeCell ref="W195:W196"/>
    <mergeCell ref="W197:W198"/>
    <mergeCell ref="W199:W200"/>
    <mergeCell ref="W201:W202"/>
    <mergeCell ref="W203:W204"/>
    <mergeCell ref="W205:W206"/>
    <mergeCell ref="W207:W208"/>
    <mergeCell ref="W173:W174"/>
    <mergeCell ref="W175:W176"/>
    <mergeCell ref="W177:W178"/>
    <mergeCell ref="W179:W180"/>
    <mergeCell ref="W181:W182"/>
    <mergeCell ref="W183:W184"/>
    <mergeCell ref="W185:W186"/>
    <mergeCell ref="W187:W188"/>
    <mergeCell ref="W189:W190"/>
    <mergeCell ref="W155:W156"/>
    <mergeCell ref="W157:W158"/>
    <mergeCell ref="W159:W160"/>
    <mergeCell ref="W161:W162"/>
    <mergeCell ref="W163:W164"/>
    <mergeCell ref="W165:W166"/>
    <mergeCell ref="W167:W168"/>
    <mergeCell ref="W169:W170"/>
    <mergeCell ref="W171:W172"/>
    <mergeCell ref="W135:W136"/>
    <mergeCell ref="W137:W138"/>
    <mergeCell ref="W139:W140"/>
    <mergeCell ref="W141:W142"/>
    <mergeCell ref="W143:W144"/>
    <mergeCell ref="W145:W146"/>
    <mergeCell ref="W147:W148"/>
    <mergeCell ref="W149:W150"/>
    <mergeCell ref="W153:W154"/>
    <mergeCell ref="W117:W118"/>
    <mergeCell ref="W119:W120"/>
    <mergeCell ref="W121:W122"/>
    <mergeCell ref="W123:W124"/>
    <mergeCell ref="W125:W126"/>
    <mergeCell ref="W127:W128"/>
    <mergeCell ref="W129:W130"/>
    <mergeCell ref="W131:W132"/>
    <mergeCell ref="W133:W134"/>
    <mergeCell ref="W99:W100"/>
    <mergeCell ref="W101:W102"/>
    <mergeCell ref="W103:W104"/>
    <mergeCell ref="W105:W106"/>
    <mergeCell ref="W107:W108"/>
    <mergeCell ref="W109:W110"/>
    <mergeCell ref="W111:W112"/>
    <mergeCell ref="W113:W114"/>
    <mergeCell ref="W115:W116"/>
    <mergeCell ref="W81:W82"/>
    <mergeCell ref="W83:W84"/>
    <mergeCell ref="W85:W86"/>
    <mergeCell ref="W87:W88"/>
    <mergeCell ref="W89:W90"/>
    <mergeCell ref="W91:W92"/>
    <mergeCell ref="W93:W94"/>
    <mergeCell ref="W95:W96"/>
    <mergeCell ref="W97:W98"/>
    <mergeCell ref="W59:W60"/>
    <mergeCell ref="W61:W62"/>
    <mergeCell ref="W63:W64"/>
    <mergeCell ref="W65:W66"/>
    <mergeCell ref="W67:W68"/>
    <mergeCell ref="W69:W70"/>
    <mergeCell ref="W75:W76"/>
    <mergeCell ref="W77:W78"/>
    <mergeCell ref="W79:W80"/>
    <mergeCell ref="V373:V374"/>
    <mergeCell ref="W10:W11"/>
    <mergeCell ref="W12:W13"/>
    <mergeCell ref="W14:W15"/>
    <mergeCell ref="W16:W17"/>
    <mergeCell ref="W18:W19"/>
    <mergeCell ref="W23:W24"/>
    <mergeCell ref="W25:W26"/>
    <mergeCell ref="W27:W28"/>
    <mergeCell ref="W29:W30"/>
    <mergeCell ref="W31:W32"/>
    <mergeCell ref="W33:W34"/>
    <mergeCell ref="W36:W37"/>
    <mergeCell ref="W38:W39"/>
    <mergeCell ref="W40:W41"/>
    <mergeCell ref="W44:W45"/>
    <mergeCell ref="W47:W48"/>
    <mergeCell ref="W49:W50"/>
    <mergeCell ref="W51:W52"/>
    <mergeCell ref="W53:W54"/>
    <mergeCell ref="W55:W56"/>
    <mergeCell ref="W57:W58"/>
    <mergeCell ref="V355:V356"/>
    <mergeCell ref="V357:V358"/>
    <mergeCell ref="V363:V364"/>
    <mergeCell ref="V365:V366"/>
    <mergeCell ref="V367:V368"/>
    <mergeCell ref="V369:V370"/>
    <mergeCell ref="V371:V372"/>
    <mergeCell ref="V337:V338"/>
    <mergeCell ref="V339:V340"/>
    <mergeCell ref="V341:V342"/>
    <mergeCell ref="V343:V344"/>
    <mergeCell ref="V345:V346"/>
    <mergeCell ref="V347:V348"/>
    <mergeCell ref="V349:V350"/>
    <mergeCell ref="V351:V352"/>
    <mergeCell ref="V353:V354"/>
    <mergeCell ref="V323:V324"/>
    <mergeCell ref="V325:V326"/>
    <mergeCell ref="V327:V328"/>
    <mergeCell ref="V329:V330"/>
    <mergeCell ref="V331:V332"/>
    <mergeCell ref="V333:V334"/>
    <mergeCell ref="V335:V336"/>
    <mergeCell ref="V359:V360"/>
    <mergeCell ref="V361:V362"/>
    <mergeCell ref="V305:V306"/>
    <mergeCell ref="V307:V308"/>
    <mergeCell ref="V309:V310"/>
    <mergeCell ref="V311:V312"/>
    <mergeCell ref="V313:V314"/>
    <mergeCell ref="V315:V316"/>
    <mergeCell ref="V317:V318"/>
    <mergeCell ref="V319:V320"/>
    <mergeCell ref="V321:V322"/>
    <mergeCell ref="V287:V288"/>
    <mergeCell ref="V289:V290"/>
    <mergeCell ref="V291:V292"/>
    <mergeCell ref="V293:V294"/>
    <mergeCell ref="V295:V296"/>
    <mergeCell ref="V297:V298"/>
    <mergeCell ref="V299:V300"/>
    <mergeCell ref="V301:V302"/>
    <mergeCell ref="V303:V304"/>
    <mergeCell ref="V269:V270"/>
    <mergeCell ref="V271:V272"/>
    <mergeCell ref="V273:V274"/>
    <mergeCell ref="V275:V276"/>
    <mergeCell ref="V277:V278"/>
    <mergeCell ref="V279:V280"/>
    <mergeCell ref="V281:V282"/>
    <mergeCell ref="V283:V284"/>
    <mergeCell ref="V285:V286"/>
    <mergeCell ref="V251:V252"/>
    <mergeCell ref="V253:V254"/>
    <mergeCell ref="V255:V256"/>
    <mergeCell ref="V257:V258"/>
    <mergeCell ref="V259:V260"/>
    <mergeCell ref="V261:V262"/>
    <mergeCell ref="V263:V264"/>
    <mergeCell ref="V265:V266"/>
    <mergeCell ref="V267:V268"/>
    <mergeCell ref="V233:V234"/>
    <mergeCell ref="V235:V236"/>
    <mergeCell ref="V237:V238"/>
    <mergeCell ref="V239:V240"/>
    <mergeCell ref="V241:V242"/>
    <mergeCell ref="V243:V244"/>
    <mergeCell ref="V245:V246"/>
    <mergeCell ref="V247:V248"/>
    <mergeCell ref="V249:V250"/>
    <mergeCell ref="V215:V216"/>
    <mergeCell ref="V217:V218"/>
    <mergeCell ref="V219:V220"/>
    <mergeCell ref="V221:V222"/>
    <mergeCell ref="V223:V224"/>
    <mergeCell ref="V225:V226"/>
    <mergeCell ref="V227:V228"/>
    <mergeCell ref="V229:V230"/>
    <mergeCell ref="V231:V232"/>
    <mergeCell ref="V197:V198"/>
    <mergeCell ref="V199:V200"/>
    <mergeCell ref="V201:V202"/>
    <mergeCell ref="V203:V204"/>
    <mergeCell ref="V205:V206"/>
    <mergeCell ref="V207:V208"/>
    <mergeCell ref="V209:V210"/>
    <mergeCell ref="V211:V212"/>
    <mergeCell ref="V213:V214"/>
    <mergeCell ref="V179:V180"/>
    <mergeCell ref="V181:V182"/>
    <mergeCell ref="V183:V184"/>
    <mergeCell ref="V185:V186"/>
    <mergeCell ref="V187:V188"/>
    <mergeCell ref="V189:V190"/>
    <mergeCell ref="V191:V192"/>
    <mergeCell ref="V193:V194"/>
    <mergeCell ref="V195:V196"/>
    <mergeCell ref="V161:V162"/>
    <mergeCell ref="V163:V164"/>
    <mergeCell ref="V165:V166"/>
    <mergeCell ref="V167:V168"/>
    <mergeCell ref="V169:V170"/>
    <mergeCell ref="V171:V172"/>
    <mergeCell ref="V173:V174"/>
    <mergeCell ref="V175:V176"/>
    <mergeCell ref="V177:V178"/>
    <mergeCell ref="V141:V142"/>
    <mergeCell ref="V143:V144"/>
    <mergeCell ref="V145:V146"/>
    <mergeCell ref="V147:V148"/>
    <mergeCell ref="V149:V150"/>
    <mergeCell ref="V153:V154"/>
    <mergeCell ref="V155:V156"/>
    <mergeCell ref="V157:V158"/>
    <mergeCell ref="V159:V160"/>
    <mergeCell ref="V123:V124"/>
    <mergeCell ref="V125:V126"/>
    <mergeCell ref="V127:V128"/>
    <mergeCell ref="V129:V130"/>
    <mergeCell ref="V131:V132"/>
    <mergeCell ref="V133:V134"/>
    <mergeCell ref="V135:V136"/>
    <mergeCell ref="V137:V138"/>
    <mergeCell ref="V139:V140"/>
    <mergeCell ref="V105:V106"/>
    <mergeCell ref="V107:V108"/>
    <mergeCell ref="V109:V110"/>
    <mergeCell ref="V111:V112"/>
    <mergeCell ref="V113:V114"/>
    <mergeCell ref="V115:V116"/>
    <mergeCell ref="V117:V118"/>
    <mergeCell ref="V119:V120"/>
    <mergeCell ref="V121:V122"/>
    <mergeCell ref="V55:V56"/>
    <mergeCell ref="V57:V58"/>
    <mergeCell ref="V59:V60"/>
    <mergeCell ref="C335:C336"/>
    <mergeCell ref="V61:V62"/>
    <mergeCell ref="V63:V64"/>
    <mergeCell ref="V65:V66"/>
    <mergeCell ref="V67:V68"/>
    <mergeCell ref="V69:V70"/>
    <mergeCell ref="V75:V76"/>
    <mergeCell ref="V77:V78"/>
    <mergeCell ref="V79:V80"/>
    <mergeCell ref="V81:V82"/>
    <mergeCell ref="V83:V84"/>
    <mergeCell ref="V85:V86"/>
    <mergeCell ref="V87:V88"/>
    <mergeCell ref="V89:V90"/>
    <mergeCell ref="V91:V92"/>
    <mergeCell ref="V93:V94"/>
    <mergeCell ref="V95:V96"/>
    <mergeCell ref="V97:V98"/>
    <mergeCell ref="V99:V100"/>
    <mergeCell ref="V101:V102"/>
    <mergeCell ref="V103:V104"/>
    <mergeCell ref="V31:V32"/>
    <mergeCell ref="V33:V34"/>
    <mergeCell ref="V36:V37"/>
    <mergeCell ref="V38:V39"/>
    <mergeCell ref="V44:V45"/>
    <mergeCell ref="V47:V48"/>
    <mergeCell ref="V49:V50"/>
    <mergeCell ref="V51:V52"/>
    <mergeCell ref="V53:V54"/>
    <mergeCell ref="V10:V11"/>
    <mergeCell ref="V12:V13"/>
    <mergeCell ref="V14:V15"/>
    <mergeCell ref="V16:V17"/>
    <mergeCell ref="V18:V19"/>
    <mergeCell ref="V23:V24"/>
    <mergeCell ref="V25:V26"/>
    <mergeCell ref="V27:V28"/>
    <mergeCell ref="V29:V30"/>
    <mergeCell ref="B365:B366"/>
    <mergeCell ref="B335:B336"/>
    <mergeCell ref="B307:B308"/>
    <mergeCell ref="B315:B316"/>
    <mergeCell ref="B341:B342"/>
    <mergeCell ref="B377:D377"/>
    <mergeCell ref="C376:D376"/>
    <mergeCell ref="C375:D375"/>
    <mergeCell ref="C373:C374"/>
    <mergeCell ref="B343:B344"/>
    <mergeCell ref="B329:B330"/>
    <mergeCell ref="B333:B334"/>
    <mergeCell ref="B337:B338"/>
    <mergeCell ref="B369:B370"/>
    <mergeCell ref="B357:B358"/>
    <mergeCell ref="B351:B352"/>
    <mergeCell ref="C341:C342"/>
    <mergeCell ref="B367:B368"/>
    <mergeCell ref="C339:C340"/>
    <mergeCell ref="C357:C358"/>
    <mergeCell ref="C371:C372"/>
    <mergeCell ref="C351:C352"/>
    <mergeCell ref="C353:C354"/>
    <mergeCell ref="C367:C368"/>
    <mergeCell ref="C349:C350"/>
    <mergeCell ref="C321:C322"/>
    <mergeCell ref="U295:U296"/>
    <mergeCell ref="U25:U26"/>
    <mergeCell ref="U29:U30"/>
    <mergeCell ref="U33:U34"/>
    <mergeCell ref="U44:U45"/>
    <mergeCell ref="U81:U82"/>
    <mergeCell ref="U61:U62"/>
    <mergeCell ref="U51:U52"/>
    <mergeCell ref="U169:U170"/>
    <mergeCell ref="U195:U196"/>
    <mergeCell ref="U157:U158"/>
    <mergeCell ref="U181:U182"/>
    <mergeCell ref="U167:U168"/>
    <mergeCell ref="U171:U172"/>
    <mergeCell ref="U175:U176"/>
    <mergeCell ref="U201:U202"/>
    <mergeCell ref="U227:U228"/>
    <mergeCell ref="U189:U190"/>
    <mergeCell ref="U161:U162"/>
    <mergeCell ref="U213:U214"/>
    <mergeCell ref="U199:U200"/>
    <mergeCell ref="U23:U24"/>
    <mergeCell ref="U16:U17"/>
    <mergeCell ref="U14:U15"/>
    <mergeCell ref="U12:U13"/>
    <mergeCell ref="U10:U11"/>
    <mergeCell ref="U147:U148"/>
    <mergeCell ref="U133:U134"/>
    <mergeCell ref="U137:U138"/>
    <mergeCell ref="U141:U142"/>
    <mergeCell ref="U127:U128"/>
    <mergeCell ref="U111:U112"/>
    <mergeCell ref="U99:U100"/>
    <mergeCell ref="U85:U86"/>
    <mergeCell ref="U89:U90"/>
    <mergeCell ref="U93:U94"/>
    <mergeCell ref="U107:U108"/>
    <mergeCell ref="U79:U80"/>
    <mergeCell ref="U83:U84"/>
    <mergeCell ref="U65:U66"/>
    <mergeCell ref="U69:U70"/>
    <mergeCell ref="U77:U78"/>
    <mergeCell ref="U103:U104"/>
    <mergeCell ref="U91:U92"/>
    <mergeCell ref="U59:U60"/>
    <mergeCell ref="U233:U234"/>
    <mergeCell ref="U259:U260"/>
    <mergeCell ref="U221:U222"/>
    <mergeCell ref="U193:U194"/>
    <mergeCell ref="U245:U246"/>
    <mergeCell ref="U231:U232"/>
    <mergeCell ref="U235:U236"/>
    <mergeCell ref="U239:U240"/>
    <mergeCell ref="U209:U210"/>
    <mergeCell ref="U253:U254"/>
    <mergeCell ref="U225:U226"/>
    <mergeCell ref="U229:U230"/>
    <mergeCell ref="U215:U216"/>
    <mergeCell ref="U219:U220"/>
    <mergeCell ref="U223:U224"/>
    <mergeCell ref="U279:U280"/>
    <mergeCell ref="U283:U284"/>
    <mergeCell ref="U287:U288"/>
    <mergeCell ref="U293:U294"/>
    <mergeCell ref="U325:U326"/>
    <mergeCell ref="U309:U310"/>
    <mergeCell ref="U299:U300"/>
    <mergeCell ref="U277:U278"/>
    <mergeCell ref="U289:U290"/>
    <mergeCell ref="U285:U286"/>
    <mergeCell ref="U303:U304"/>
    <mergeCell ref="U311:U312"/>
    <mergeCell ref="U297:U298"/>
    <mergeCell ref="U301:U302"/>
    <mergeCell ref="U305:U306"/>
    <mergeCell ref="U281:U282"/>
    <mergeCell ref="U263:U264"/>
    <mergeCell ref="U267:U268"/>
    <mergeCell ref="U271:U272"/>
    <mergeCell ref="U275:U276"/>
    <mergeCell ref="U237:U238"/>
    <mergeCell ref="U247:U248"/>
    <mergeCell ref="U251:U252"/>
    <mergeCell ref="U255:U256"/>
    <mergeCell ref="U241:U242"/>
    <mergeCell ref="U273:U274"/>
    <mergeCell ref="U261:U262"/>
    <mergeCell ref="U257:U258"/>
    <mergeCell ref="U249:U250"/>
    <mergeCell ref="U269:U270"/>
    <mergeCell ref="U265:U266"/>
    <mergeCell ref="U337:U338"/>
    <mergeCell ref="U369:U370"/>
    <mergeCell ref="U359:U360"/>
    <mergeCell ref="U351:U352"/>
    <mergeCell ref="U323:U324"/>
    <mergeCell ref="U327:U328"/>
    <mergeCell ref="U313:U314"/>
    <mergeCell ref="U317:U318"/>
    <mergeCell ref="U321:U322"/>
    <mergeCell ref="U347:U348"/>
    <mergeCell ref="U315:U316"/>
    <mergeCell ref="U343:U344"/>
    <mergeCell ref="U329:U330"/>
    <mergeCell ref="U333:U334"/>
    <mergeCell ref="U87:U88"/>
    <mergeCell ref="U113:U114"/>
    <mergeCell ref="U165:U166"/>
    <mergeCell ref="U149:U150"/>
    <mergeCell ref="U155:U156"/>
    <mergeCell ref="U159:U160"/>
    <mergeCell ref="U185:U186"/>
    <mergeCell ref="U211:U212"/>
    <mergeCell ref="U173:U174"/>
    <mergeCell ref="U143:U144"/>
    <mergeCell ref="U197:U198"/>
    <mergeCell ref="U183:U184"/>
    <mergeCell ref="U177:U178"/>
    <mergeCell ref="U203:U204"/>
    <mergeCell ref="U207:U208"/>
    <mergeCell ref="U75:U76"/>
    <mergeCell ref="U38:U39"/>
    <mergeCell ref="U47:U48"/>
    <mergeCell ref="U95:U96"/>
    <mergeCell ref="U373:U374"/>
    <mergeCell ref="U335:U336"/>
    <mergeCell ref="U307:U308"/>
    <mergeCell ref="U131:U132"/>
    <mergeCell ref="U117:U118"/>
    <mergeCell ref="U121:U122"/>
    <mergeCell ref="U125:U126"/>
    <mergeCell ref="U153:U154"/>
    <mergeCell ref="U179:U180"/>
    <mergeCell ref="U139:U140"/>
    <mergeCell ref="U119:U120"/>
    <mergeCell ref="U145:U146"/>
    <mergeCell ref="U129:U130"/>
    <mergeCell ref="U187:U188"/>
    <mergeCell ref="U191:U192"/>
    <mergeCell ref="U217:U218"/>
    <mergeCell ref="U243:U244"/>
    <mergeCell ref="U205:U206"/>
    <mergeCell ref="U97:U98"/>
    <mergeCell ref="U55:U56"/>
    <mergeCell ref="U18:U19"/>
    <mergeCell ref="B373:B374"/>
    <mergeCell ref="B23:B24"/>
    <mergeCell ref="B27:B28"/>
    <mergeCell ref="B31:B32"/>
    <mergeCell ref="B38:B39"/>
    <mergeCell ref="B79:B80"/>
    <mergeCell ref="B59:B60"/>
    <mergeCell ref="B49:B50"/>
    <mergeCell ref="B18:B19"/>
    <mergeCell ref="B161:B162"/>
    <mergeCell ref="B145:B146"/>
    <mergeCell ref="B135:B136"/>
    <mergeCell ref="B139:B140"/>
    <mergeCell ref="B167:B168"/>
    <mergeCell ref="B277:B278"/>
    <mergeCell ref="B155:B156"/>
    <mergeCell ref="B179:B180"/>
    <mergeCell ref="U63:U64"/>
    <mergeCell ref="U49:U50"/>
    <mergeCell ref="U53:U54"/>
    <mergeCell ref="U57:U58"/>
    <mergeCell ref="B159:B160"/>
    <mergeCell ref="B295:B296"/>
    <mergeCell ref="B14:B15"/>
    <mergeCell ref="B12:B13"/>
    <mergeCell ref="B10:B11"/>
    <mergeCell ref="B6:B7"/>
    <mergeCell ref="B113:B114"/>
    <mergeCell ref="B99:B100"/>
    <mergeCell ref="B103:B104"/>
    <mergeCell ref="B107:B108"/>
    <mergeCell ref="B133:B134"/>
    <mergeCell ref="B121:B122"/>
    <mergeCell ref="B93:B94"/>
    <mergeCell ref="B131:B132"/>
    <mergeCell ref="B125:B126"/>
    <mergeCell ref="B97:B98"/>
    <mergeCell ref="B83:B84"/>
    <mergeCell ref="B87:B88"/>
    <mergeCell ref="B91:B92"/>
    <mergeCell ref="B117:B118"/>
    <mergeCell ref="B36:B37"/>
    <mergeCell ref="B44:B45"/>
    <mergeCell ref="B25:B26"/>
    <mergeCell ref="B29:B30"/>
    <mergeCell ref="B33:B34"/>
    <mergeCell ref="B16:B17"/>
    <mergeCell ref="B213:B214"/>
    <mergeCell ref="B199:B200"/>
    <mergeCell ref="B203:B204"/>
    <mergeCell ref="B207:B208"/>
    <mergeCell ref="B237:B238"/>
    <mergeCell ref="B255:B256"/>
    <mergeCell ref="B221:B222"/>
    <mergeCell ref="B193:B194"/>
    <mergeCell ref="B233:B234"/>
    <mergeCell ref="B215:B216"/>
    <mergeCell ref="B219:B220"/>
    <mergeCell ref="B165:B166"/>
    <mergeCell ref="B169:B170"/>
    <mergeCell ref="B173:B174"/>
    <mergeCell ref="B283:B284"/>
    <mergeCell ref="B187:B188"/>
    <mergeCell ref="B323:B324"/>
    <mergeCell ref="B327:B328"/>
    <mergeCell ref="B313:B314"/>
    <mergeCell ref="B317:B318"/>
    <mergeCell ref="B321:B322"/>
    <mergeCell ref="B291:B292"/>
    <mergeCell ref="B287:B288"/>
    <mergeCell ref="B273:B274"/>
    <mergeCell ref="B229:B230"/>
    <mergeCell ref="B263:B264"/>
    <mergeCell ref="B249:B250"/>
    <mergeCell ref="B253:B254"/>
    <mergeCell ref="B257:B258"/>
    <mergeCell ref="B243:B244"/>
    <mergeCell ref="B281:B282"/>
    <mergeCell ref="B285:B286"/>
    <mergeCell ref="B289:B290"/>
    <mergeCell ref="B303:B304"/>
    <mergeCell ref="B191:B192"/>
    <mergeCell ref="B143:B144"/>
    <mergeCell ref="B105:B106"/>
    <mergeCell ref="B77:B78"/>
    <mergeCell ref="B61:B62"/>
    <mergeCell ref="B47:B48"/>
    <mergeCell ref="B51:B52"/>
    <mergeCell ref="B55:B56"/>
    <mergeCell ref="B85:B86"/>
    <mergeCell ref="B111:B112"/>
    <mergeCell ref="B69:B70"/>
    <mergeCell ref="B65:B66"/>
    <mergeCell ref="B95:B96"/>
    <mergeCell ref="B53:B54"/>
    <mergeCell ref="B109:B110"/>
    <mergeCell ref="B57:B58"/>
    <mergeCell ref="B129:B130"/>
    <mergeCell ref="B115:B116"/>
    <mergeCell ref="B119:B120"/>
    <mergeCell ref="B123:B124"/>
    <mergeCell ref="B137:B138"/>
    <mergeCell ref="C191:C192"/>
    <mergeCell ref="C179:C180"/>
    <mergeCell ref="C165:C166"/>
    <mergeCell ref="C169:C170"/>
    <mergeCell ref="C173:C174"/>
    <mergeCell ref="C203:C204"/>
    <mergeCell ref="C55:C56"/>
    <mergeCell ref="C85:C86"/>
    <mergeCell ref="C69:C70"/>
    <mergeCell ref="C197:C198"/>
    <mergeCell ref="C201:C202"/>
    <mergeCell ref="C161:C162"/>
    <mergeCell ref="C145:C146"/>
    <mergeCell ref="C135:C136"/>
    <mergeCell ref="C139:C140"/>
    <mergeCell ref="C155:C156"/>
    <mergeCell ref="C187:C188"/>
    <mergeCell ref="C195:C196"/>
    <mergeCell ref="C183:C184"/>
    <mergeCell ref="C59:C60"/>
    <mergeCell ref="C18:C19"/>
    <mergeCell ref="C167:C168"/>
    <mergeCell ref="C36:C37"/>
    <mergeCell ref="C44:C45"/>
    <mergeCell ref="C25:C26"/>
    <mergeCell ref="C29:C30"/>
    <mergeCell ref="C33:C34"/>
    <mergeCell ref="C53:C54"/>
    <mergeCell ref="C75:C76"/>
    <mergeCell ref="C101:C102"/>
    <mergeCell ref="C127:C128"/>
    <mergeCell ref="C89:C90"/>
    <mergeCell ref="C57:C58"/>
    <mergeCell ref="C65:C66"/>
    <mergeCell ref="C95:C96"/>
    <mergeCell ref="C159:C160"/>
    <mergeCell ref="C83:C84"/>
    <mergeCell ref="C87:C88"/>
    <mergeCell ref="C91:C92"/>
    <mergeCell ref="C77:C78"/>
    <mergeCell ref="C61:C62"/>
    <mergeCell ref="C47:C48"/>
    <mergeCell ref="C51:C52"/>
    <mergeCell ref="C23:C24"/>
    <mergeCell ref="C49:C50"/>
    <mergeCell ref="C103:C104"/>
    <mergeCell ref="C107:C108"/>
    <mergeCell ref="C133:C134"/>
    <mergeCell ref="C121:C122"/>
    <mergeCell ref="C93:C94"/>
    <mergeCell ref="C131:C132"/>
    <mergeCell ref="C125:C126"/>
    <mergeCell ref="C113:C114"/>
    <mergeCell ref="C99:C100"/>
    <mergeCell ref="C365:C366"/>
    <mergeCell ref="C241:C242"/>
    <mergeCell ref="C209:C210"/>
    <mergeCell ref="C263:C264"/>
    <mergeCell ref="C249:C250"/>
    <mergeCell ref="C253:C254"/>
    <mergeCell ref="C257:C258"/>
    <mergeCell ref="C347:C348"/>
    <mergeCell ref="C361:C362"/>
    <mergeCell ref="C271:C272"/>
    <mergeCell ref="C243:C244"/>
    <mergeCell ref="C355:C356"/>
    <mergeCell ref="C293:C294"/>
    <mergeCell ref="C297:C298"/>
    <mergeCell ref="C301:C302"/>
    <mergeCell ref="C307:C308"/>
    <mergeCell ref="C213:C214"/>
    <mergeCell ref="C359:C360"/>
    <mergeCell ref="C247:C248"/>
    <mergeCell ref="C343:C344"/>
    <mergeCell ref="C345:C346"/>
    <mergeCell ref="C283:C284"/>
    <mergeCell ref="C281:C282"/>
    <mergeCell ref="C279:C280"/>
    <mergeCell ref="E6:U6"/>
    <mergeCell ref="C369:C370"/>
    <mergeCell ref="C333:C334"/>
    <mergeCell ref="C305:C306"/>
    <mergeCell ref="C97:C98"/>
    <mergeCell ref="C117:C118"/>
    <mergeCell ref="C143:C144"/>
    <mergeCell ref="C105:C106"/>
    <mergeCell ref="C111:C112"/>
    <mergeCell ref="C237:C238"/>
    <mergeCell ref="C171:C172"/>
    <mergeCell ref="C141:C142"/>
    <mergeCell ref="C199:C200"/>
    <mergeCell ref="C181:C182"/>
    <mergeCell ref="C185:C186"/>
    <mergeCell ref="C189:C190"/>
    <mergeCell ref="C193:C194"/>
    <mergeCell ref="C255:C256"/>
    <mergeCell ref="C207:C208"/>
    <mergeCell ref="C175:C176"/>
    <mergeCell ref="C323:C324"/>
    <mergeCell ref="C313:C314"/>
    <mergeCell ref="D6:D7"/>
    <mergeCell ref="U365:U366"/>
    <mergeCell ref="U27:U28"/>
    <mergeCell ref="U31:U32"/>
    <mergeCell ref="U36:U37"/>
    <mergeCell ref="U67:U68"/>
    <mergeCell ref="U371:U372"/>
    <mergeCell ref="U339:U340"/>
    <mergeCell ref="U115:U116"/>
    <mergeCell ref="U101:U102"/>
    <mergeCell ref="U105:U106"/>
    <mergeCell ref="U109:U110"/>
    <mergeCell ref="U135:U136"/>
    <mergeCell ref="U163:U164"/>
    <mergeCell ref="U123:U124"/>
    <mergeCell ref="U331:U332"/>
    <mergeCell ref="U355:U356"/>
    <mergeCell ref="U319:U320"/>
    <mergeCell ref="U291:U292"/>
    <mergeCell ref="U367:U368"/>
    <mergeCell ref="U345:U346"/>
    <mergeCell ref="U349:U350"/>
    <mergeCell ref="U353:U354"/>
    <mergeCell ref="U357:U358"/>
    <mergeCell ref="U361:U362"/>
    <mergeCell ref="U341:U342"/>
    <mergeCell ref="C6:C7"/>
    <mergeCell ref="C129:C130"/>
    <mergeCell ref="C115:C116"/>
    <mergeCell ref="C119:C120"/>
    <mergeCell ref="C123:C124"/>
    <mergeCell ref="C149:C150"/>
    <mergeCell ref="C177:C178"/>
    <mergeCell ref="C137:C138"/>
    <mergeCell ref="C109:C110"/>
    <mergeCell ref="C163:C164"/>
    <mergeCell ref="C147:C148"/>
    <mergeCell ref="C153:C154"/>
    <mergeCell ref="C157:C158"/>
    <mergeCell ref="C81:C82"/>
    <mergeCell ref="C63:C64"/>
    <mergeCell ref="C67:C68"/>
    <mergeCell ref="C16:C17"/>
    <mergeCell ref="C14:C15"/>
    <mergeCell ref="C12:C13"/>
    <mergeCell ref="C10:C11"/>
    <mergeCell ref="C27:C28"/>
    <mergeCell ref="C31:C32"/>
    <mergeCell ref="C38:C39"/>
    <mergeCell ref="C79:C80"/>
    <mergeCell ref="C205:C206"/>
    <mergeCell ref="C211:C212"/>
    <mergeCell ref="C267:C268"/>
    <mergeCell ref="C225:C226"/>
    <mergeCell ref="C217:C218"/>
    <mergeCell ref="C265:C266"/>
    <mergeCell ref="C291:C292"/>
    <mergeCell ref="C287:C288"/>
    <mergeCell ref="C221:C222"/>
    <mergeCell ref="C215:C216"/>
    <mergeCell ref="C219:C220"/>
    <mergeCell ref="C223:C224"/>
    <mergeCell ref="C227:C228"/>
    <mergeCell ref="C269:C270"/>
    <mergeCell ref="C273:C274"/>
    <mergeCell ref="B355:B356"/>
    <mergeCell ref="B319:B320"/>
    <mergeCell ref="B345:B346"/>
    <mergeCell ref="B265:B266"/>
    <mergeCell ref="B269:B270"/>
    <mergeCell ref="B347:B348"/>
    <mergeCell ref="B339:B340"/>
    <mergeCell ref="C277:C278"/>
    <mergeCell ref="C327:C328"/>
    <mergeCell ref="C331:C332"/>
    <mergeCell ref="B309:B310"/>
    <mergeCell ref="B349:B350"/>
    <mergeCell ref="B271:B272"/>
    <mergeCell ref="B299:B300"/>
    <mergeCell ref="B325:B326"/>
    <mergeCell ref="B311:B312"/>
    <mergeCell ref="B297:B298"/>
    <mergeCell ref="B301:B302"/>
    <mergeCell ref="B305:B306"/>
    <mergeCell ref="B331:B332"/>
    <mergeCell ref="B371:B372"/>
    <mergeCell ref="B231:B232"/>
    <mergeCell ref="B235:B236"/>
    <mergeCell ref="B239:B240"/>
    <mergeCell ref="B245:B246"/>
    <mergeCell ref="B275:B276"/>
    <mergeCell ref="B261:B262"/>
    <mergeCell ref="B251:B252"/>
    <mergeCell ref="C337:C338"/>
    <mergeCell ref="C259:C260"/>
    <mergeCell ref="C309:C310"/>
    <mergeCell ref="C295:C296"/>
    <mergeCell ref="C299:C300"/>
    <mergeCell ref="C303:C304"/>
    <mergeCell ref="C329:C330"/>
    <mergeCell ref="C317:C318"/>
    <mergeCell ref="C289:C290"/>
    <mergeCell ref="C325:C326"/>
    <mergeCell ref="C311:C312"/>
    <mergeCell ref="C315:C316"/>
    <mergeCell ref="C319:C320"/>
    <mergeCell ref="C285:C286"/>
    <mergeCell ref="B359:B360"/>
    <mergeCell ref="B241:B242"/>
    <mergeCell ref="B149:B150"/>
    <mergeCell ref="B177:B178"/>
    <mergeCell ref="C231:C232"/>
    <mergeCell ref="C235:C236"/>
    <mergeCell ref="C239:C240"/>
    <mergeCell ref="C245:C246"/>
    <mergeCell ref="C275:C276"/>
    <mergeCell ref="C261:C262"/>
    <mergeCell ref="C251:C252"/>
    <mergeCell ref="C229:C230"/>
    <mergeCell ref="B175:B176"/>
    <mergeCell ref="B247:B248"/>
    <mergeCell ref="B197:B198"/>
    <mergeCell ref="B201:B202"/>
    <mergeCell ref="B205:B206"/>
    <mergeCell ref="B211:B212"/>
    <mergeCell ref="B267:B268"/>
    <mergeCell ref="B225:B226"/>
    <mergeCell ref="B217:B218"/>
    <mergeCell ref="B195:B196"/>
    <mergeCell ref="B223:B224"/>
    <mergeCell ref="B227:B228"/>
    <mergeCell ref="B209:B210"/>
    <mergeCell ref="C233:C234"/>
    <mergeCell ref="Q2:U2"/>
    <mergeCell ref="Q3:U3"/>
    <mergeCell ref="B361:B362"/>
    <mergeCell ref="B353:B354"/>
    <mergeCell ref="B259:B260"/>
    <mergeCell ref="B81:B82"/>
    <mergeCell ref="B63:B64"/>
    <mergeCell ref="B67:B68"/>
    <mergeCell ref="B75:B76"/>
    <mergeCell ref="B101:B102"/>
    <mergeCell ref="B127:B128"/>
    <mergeCell ref="B89:B90"/>
    <mergeCell ref="B163:B164"/>
    <mergeCell ref="B147:B148"/>
    <mergeCell ref="B153:B154"/>
    <mergeCell ref="B157:B158"/>
    <mergeCell ref="B183:B184"/>
    <mergeCell ref="B293:B294"/>
    <mergeCell ref="B171:B172"/>
    <mergeCell ref="B141:B142"/>
    <mergeCell ref="B279:B280"/>
    <mergeCell ref="B181:B182"/>
    <mergeCell ref="B185:B186"/>
    <mergeCell ref="B189:B190"/>
  </mergeCells>
  <pageMargins left="0.39370078740157483" right="0.39370078740157483" top="1.1811023622047245" bottom="0.59055118110236227" header="0.19685039370078741" footer="0.19685039370078741"/>
  <pageSetup paperSize="9" scale="42" fitToHeight="0" orientation="landscape" r:id="rId1"/>
  <headerFooter differentFirst="1">
    <oddHeader xml:space="preserve">&amp;R
&amp;"Times New Roman,обычный"&amp;32 2
</oddHeader>
  </headerFooter>
  <rowBreaks count="27" manualBreakCount="27">
    <brk id="15" min="1" max="20" man="1"/>
    <brk id="28" min="1" max="20" man="1"/>
    <brk id="54" min="1" max="20" man="1"/>
    <brk id="68" min="1" max="20" man="1"/>
    <brk id="80" min="1" max="20" man="1"/>
    <brk id="94" min="1" max="20" man="1"/>
    <brk id="106" min="1" max="20" man="1"/>
    <brk id="120" min="1" max="20" man="1"/>
    <brk id="134" min="1" max="20" man="1"/>
    <brk id="148" min="1" max="20" man="1"/>
    <brk id="162" min="1" max="20" man="1"/>
    <brk id="176" min="1" max="20" man="1"/>
    <brk id="190" min="1" max="20" man="1"/>
    <brk id="204" min="1" max="20" man="1"/>
    <brk id="218" min="1" max="20" man="1"/>
    <brk id="232" min="1" max="20" man="1"/>
    <brk id="246" min="1" max="20" man="1"/>
    <brk id="260" min="1" max="20" man="1"/>
    <brk id="274" min="1" max="20" man="1"/>
    <brk id="288" min="1" max="20" man="1"/>
    <brk id="302" min="1" max="20" man="1"/>
    <brk id="314" min="1" max="20" man="1"/>
    <brk id="328" min="1" max="20" man="1"/>
    <brk id="340" min="1" max="20" man="1"/>
    <brk id="354" min="1" max="20" man="1"/>
    <brk id="363" min="1" max="20" man="1"/>
    <brk id="374" min="1" max="20" man="1"/>
  </rowBreaks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Наталья Кузнецова</cp:lastModifiedBy>
  <cp:lastPrinted>2025-01-17T02:40:46Z</cp:lastPrinted>
  <dcterms:modified xsi:type="dcterms:W3CDTF">2025-01-24T07:19:45Z</dcterms:modified>
</cp:coreProperties>
</file>